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olad.lan\tempo\TEMPO-PM\Projects\O\OFFICEOFTHE\PM-MSG2304004_Cleaning - BSGEE 2023-001\07_FINAL\"/>
    </mc:Choice>
  </mc:AlternateContent>
  <xr:revisionPtr revIDLastSave="0" documentId="13_ncr:1_{1DDDC522-DEF3-4310-9B5E-012AF07BD157}" xr6:coauthVersionLast="47" xr6:coauthVersionMax="47" xr10:uidLastSave="{00000000-0000-0000-0000-000000000000}"/>
  <bookViews>
    <workbookView xWindow="-108" yWindow="-108" windowWidth="23256" windowHeight="12576" xr2:uid="{BD4BC0F0-70B2-4E0E-A00C-EE1F2F3FC1B0}"/>
  </bookViews>
  <sheets>
    <sheet name="Samenvatting" sheetId="2" r:id="rId1"/>
    <sheet name="BSGEE" sheetId="3" r:id="rId2"/>
    <sheet name="EEB1" sheetId="4" r:id="rId3"/>
    <sheet name="EEB2" sheetId="5" r:id="rId4"/>
    <sheet name="EEB3" sheetId="6" r:id="rId5"/>
    <sheet name="EEB4" sheetId="7" r:id="rId6"/>
    <sheet name="Mol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  <c r="C66" i="3"/>
  <c r="C59" i="3"/>
  <c r="C1036" i="7" l="1"/>
  <c r="C1035" i="7"/>
  <c r="C1000" i="7"/>
  <c r="C968" i="7"/>
  <c r="C934" i="7"/>
  <c r="C900" i="7"/>
  <c r="C868" i="7"/>
  <c r="C861" i="7"/>
  <c r="C854" i="7"/>
  <c r="C841" i="7"/>
  <c r="C842" i="7" s="1"/>
  <c r="C833" i="7"/>
  <c r="C828" i="7"/>
  <c r="C812" i="7"/>
  <c r="C813" i="7" s="1"/>
  <c r="C804" i="7"/>
  <c r="C797" i="7"/>
  <c r="C781" i="7"/>
  <c r="C759" i="7"/>
  <c r="C869" i="7" l="1"/>
  <c r="B16" i="4"/>
  <c r="B19" i="5"/>
  <c r="B18" i="5"/>
  <c r="B17" i="5"/>
  <c r="B16" i="5"/>
  <c r="K102" i="5"/>
  <c r="J102" i="5"/>
  <c r="K100" i="5"/>
  <c r="J100" i="5"/>
  <c r="K98" i="5"/>
  <c r="J98" i="5"/>
  <c r="J104" i="5" s="1"/>
  <c r="J89" i="5"/>
  <c r="J91" i="5" s="1"/>
  <c r="J79" i="5"/>
  <c r="J78" i="5"/>
  <c r="J77" i="5"/>
  <c r="J76" i="5"/>
  <c r="J73" i="5"/>
  <c r="J72" i="5"/>
  <c r="J71" i="5"/>
  <c r="J69" i="5"/>
  <c r="J65" i="5"/>
  <c r="J58" i="5"/>
  <c r="J50" i="5"/>
  <c r="J46" i="5"/>
  <c r="J45" i="5"/>
  <c r="J38" i="5"/>
  <c r="J35" i="5"/>
  <c r="J34" i="5"/>
  <c r="J33" i="5"/>
  <c r="J31" i="5"/>
  <c r="J82" i="5" l="1"/>
  <c r="C748" i="7"/>
  <c r="C737" i="7"/>
  <c r="C749" i="7" s="1"/>
  <c r="C706" i="7"/>
  <c r="C699" i="7"/>
  <c r="C680" i="7"/>
  <c r="C677" i="7"/>
  <c r="C661" i="7"/>
  <c r="C652" i="7"/>
  <c r="C636" i="7"/>
  <c r="C621" i="7"/>
  <c r="C606" i="7"/>
  <c r="C566" i="7"/>
  <c r="C529" i="7"/>
  <c r="C489" i="7"/>
  <c r="C472" i="7"/>
  <c r="C463" i="7"/>
  <c r="C454" i="7"/>
  <c r="C440" i="7"/>
  <c r="C423" i="7"/>
  <c r="C412" i="7"/>
  <c r="C396" i="7"/>
  <c r="C381" i="7"/>
  <c r="C351" i="7"/>
  <c r="C349" i="7"/>
  <c r="C347" i="7"/>
  <c r="C337" i="7"/>
  <c r="C287" i="7"/>
  <c r="C267" i="7"/>
  <c r="C288" i="7" s="1"/>
  <c r="C226" i="7"/>
  <c r="C215" i="7"/>
  <c r="C203" i="7"/>
  <c r="C201" i="7"/>
  <c r="C193" i="7"/>
  <c r="C169" i="7"/>
  <c r="C158" i="7"/>
  <c r="C148" i="7"/>
  <c r="C127" i="7"/>
  <c r="C118" i="7"/>
  <c r="C108" i="7"/>
  <c r="C98" i="7"/>
  <c r="C424" i="7" l="1"/>
  <c r="C662" i="7"/>
  <c r="C227" i="7"/>
  <c r="C128" i="7"/>
  <c r="C681" i="7"/>
  <c r="C473" i="7"/>
  <c r="C707" i="7"/>
  <c r="C170" i="7"/>
  <c r="C352" i="7"/>
  <c r="C607" i="7"/>
  <c r="C692" i="6"/>
  <c r="C689" i="6"/>
  <c r="B19" i="1" l="1"/>
  <c r="B18" i="1"/>
  <c r="B17" i="1"/>
  <c r="B16" i="1"/>
  <c r="C178" i="1"/>
  <c r="C160" i="1"/>
  <c r="B16" i="6" l="1"/>
  <c r="B80" i="7" l="1"/>
  <c r="B78" i="7"/>
  <c r="B77" i="7"/>
  <c r="B76" i="7"/>
  <c r="B75" i="7"/>
  <c r="B74" i="7"/>
  <c r="B73" i="7"/>
  <c r="B72" i="7"/>
  <c r="B71" i="7"/>
  <c r="B69" i="7"/>
  <c r="C338" i="7"/>
  <c r="B68" i="7" s="1"/>
  <c r="B67" i="7"/>
  <c r="B66" i="7"/>
  <c r="B65" i="7"/>
  <c r="B64" i="7"/>
  <c r="B60" i="7"/>
  <c r="B19" i="7" s="1"/>
  <c r="B54" i="7"/>
  <c r="B18" i="7" s="1"/>
  <c r="B29" i="7"/>
  <c r="B44" i="7" s="1"/>
  <c r="B17" i="7" s="1"/>
  <c r="C732" i="6"/>
  <c r="B17" i="6" s="1"/>
  <c r="C708" i="6"/>
  <c r="C703" i="6"/>
  <c r="C683" i="6"/>
  <c r="C673" i="6"/>
  <c r="C670" i="6"/>
  <c r="C658" i="6"/>
  <c r="C653" i="6"/>
  <c r="C642" i="6"/>
  <c r="C628" i="6"/>
  <c r="C623" i="6"/>
  <c r="C597" i="6"/>
  <c r="C587" i="6"/>
  <c r="C560" i="6"/>
  <c r="C532" i="6"/>
  <c r="C505" i="6"/>
  <c r="C498" i="6"/>
  <c r="C475" i="6"/>
  <c r="C447" i="6"/>
  <c r="C434" i="6"/>
  <c r="C416" i="6"/>
  <c r="C397" i="6"/>
  <c r="C374" i="6"/>
  <c r="C360" i="6"/>
  <c r="C340" i="6"/>
  <c r="C324" i="6"/>
  <c r="C302" i="6"/>
  <c r="C280" i="6"/>
  <c r="C262" i="6"/>
  <c r="C242" i="6"/>
  <c r="C222" i="6"/>
  <c r="C198" i="6"/>
  <c r="C182" i="6"/>
  <c r="C162" i="6"/>
  <c r="C143" i="6"/>
  <c r="C119" i="6"/>
  <c r="C97" i="6"/>
  <c r="C85" i="6"/>
  <c r="C78" i="6"/>
  <c r="C51" i="6"/>
  <c r="B19" i="6"/>
  <c r="C211" i="5"/>
  <c r="C195" i="5"/>
  <c r="C184" i="5"/>
  <c r="B13" i="5"/>
  <c r="H91" i="4"/>
  <c r="G80" i="4"/>
  <c r="G70" i="4"/>
  <c r="G61" i="4"/>
  <c r="G53" i="4"/>
  <c r="G46" i="4"/>
  <c r="C264" i="4"/>
  <c r="B239" i="4"/>
  <c r="B19" i="4" s="1"/>
  <c r="B234" i="4"/>
  <c r="B224" i="4"/>
  <c r="B214" i="4"/>
  <c r="B208" i="4"/>
  <c r="B186" i="4"/>
  <c r="B168" i="4"/>
  <c r="B159" i="4"/>
  <c r="B142" i="4"/>
  <c r="B114" i="4"/>
  <c r="B101" i="4"/>
  <c r="B88" i="4"/>
  <c r="B76" i="4"/>
  <c r="B60" i="4"/>
  <c r="B14" i="3"/>
  <c r="B15" i="2" l="1"/>
  <c r="B13" i="2"/>
  <c r="B79" i="7"/>
  <c r="B70" i="7"/>
  <c r="C122" i="6"/>
  <c r="C375" i="6"/>
  <c r="C629" i="6"/>
  <c r="C199" i="6"/>
  <c r="C598" i="6"/>
  <c r="C448" i="6"/>
  <c r="C711" i="6"/>
  <c r="B18" i="6"/>
  <c r="B14" i="2" s="1"/>
  <c r="C281" i="6"/>
  <c r="B17" i="4"/>
  <c r="B241" i="4"/>
  <c r="B18" i="4"/>
  <c r="B81" i="7" l="1"/>
  <c r="B16" i="7" s="1"/>
  <c r="B12" i="2" s="1"/>
</calcChain>
</file>

<file path=xl/sharedStrings.xml><?xml version="1.0" encoding="utf-8"?>
<sst xmlns="http://schemas.openxmlformats.org/spreadsheetml/2006/main" count="4646" uniqueCount="1119">
  <si>
    <t>m²</t>
  </si>
  <si>
    <t>1+2</t>
  </si>
  <si>
    <t>39+40+41+42+44</t>
  </si>
  <si>
    <t>43+45</t>
  </si>
  <si>
    <t>5a</t>
  </si>
  <si>
    <t>28+29+30+31</t>
  </si>
  <si>
    <t>53+55</t>
  </si>
  <si>
    <t>19-25</t>
  </si>
  <si>
    <t>1+12</t>
  </si>
  <si>
    <t>8+9+10+14+15+16</t>
  </si>
  <si>
    <t>5+7+11+13+17</t>
  </si>
  <si>
    <t>2+4+5+14+15+16</t>
  </si>
  <si>
    <t>3+13</t>
  </si>
  <si>
    <t>6+17</t>
  </si>
  <si>
    <t>Douche</t>
  </si>
  <si>
    <t>9+12</t>
  </si>
  <si>
    <t>0</t>
  </si>
  <si>
    <t>1+22</t>
  </si>
  <si>
    <t>3+5+15+16</t>
  </si>
  <si>
    <t>4+6+13</t>
  </si>
  <si>
    <t>9</t>
  </si>
  <si>
    <t>3+5+10</t>
  </si>
  <si>
    <t>7</t>
  </si>
  <si>
    <t>11</t>
  </si>
  <si>
    <t>13+24</t>
  </si>
  <si>
    <t>15+16+17</t>
  </si>
  <si>
    <t>19+20+22</t>
  </si>
  <si>
    <t>6+21</t>
  </si>
  <si>
    <t>19a</t>
  </si>
  <si>
    <t>8+12+14</t>
  </si>
  <si>
    <t>2+3</t>
  </si>
  <si>
    <t>Domus</t>
  </si>
  <si>
    <t>3+4</t>
  </si>
  <si>
    <t>7+8</t>
  </si>
  <si>
    <t>13+14+15</t>
  </si>
  <si>
    <t>16+17</t>
  </si>
  <si>
    <t>3+4+5+6+7+8+9+10</t>
  </si>
  <si>
    <t>103</t>
  </si>
  <si>
    <t>105+106+107+108</t>
  </si>
  <si>
    <t>114-117</t>
  </si>
  <si>
    <t>118-125</t>
  </si>
  <si>
    <t>111+112</t>
  </si>
  <si>
    <t>231+238</t>
  </si>
  <si>
    <t>233+237</t>
  </si>
  <si>
    <t>216-221</t>
  </si>
  <si>
    <t>205-215</t>
  </si>
  <si>
    <t>222-230</t>
  </si>
  <si>
    <t>201-204</t>
  </si>
  <si>
    <t>wc dames</t>
  </si>
  <si>
    <t>atelier</t>
  </si>
  <si>
    <t>Coffee corner</t>
  </si>
  <si>
    <t>Linoleum</t>
  </si>
  <si>
    <t>Douches</t>
  </si>
  <si>
    <t>Atelier</t>
  </si>
  <si>
    <t>granito</t>
  </si>
  <si>
    <t>SAS Gutenberg-Breughel</t>
  </si>
  <si>
    <t>Prevert</t>
  </si>
  <si>
    <t>Parkings</t>
  </si>
  <si>
    <t>VAN HOUTTE</t>
  </si>
  <si>
    <t>ALUMINIUM</t>
  </si>
  <si>
    <t>DA VINCI</t>
  </si>
  <si>
    <t>FABIOLA</t>
  </si>
  <si>
    <t>CHÂTEAU</t>
  </si>
  <si>
    <t>GUTENBERG</t>
  </si>
  <si>
    <t>BRUEGHEL</t>
  </si>
  <si>
    <t>MICHELANGELO</t>
  </si>
  <si>
    <t>ERASMUS</t>
  </si>
  <si>
    <t>VILLA</t>
  </si>
  <si>
    <t>PREVERT</t>
  </si>
  <si>
    <t>BERKENDAEL</t>
  </si>
  <si>
    <t>Berkendael 66</t>
  </si>
  <si>
    <t>BERKENDAEL - HALSDORF</t>
  </si>
  <si>
    <t>parking</t>
  </si>
  <si>
    <t>HALSDORF</t>
  </si>
  <si>
    <t>NIVEAU 0</t>
  </si>
  <si>
    <t>NIVEAU 1</t>
  </si>
  <si>
    <t>NIVEAU 2</t>
  </si>
  <si>
    <t>NIVEAU 3</t>
  </si>
  <si>
    <t>NIVEAU -1</t>
  </si>
  <si>
    <t>Bar</t>
  </si>
  <si>
    <t>Beton</t>
  </si>
  <si>
    <t>Parking bus</t>
  </si>
  <si>
    <t xml:space="preserve"> </t>
  </si>
  <si>
    <t>NIVEAU   0</t>
  </si>
  <si>
    <t xml:space="preserve"> Atelier</t>
  </si>
  <si>
    <t xml:space="preserve"> Stock </t>
  </si>
  <si>
    <t>NIVEAU   1</t>
  </si>
  <si>
    <t xml:space="preserve"> Mezzanine  restaurant</t>
  </si>
  <si>
    <t>NIVEAU   2</t>
  </si>
  <si>
    <t>NIVEAU   3</t>
  </si>
  <si>
    <t>Stock   007</t>
  </si>
  <si>
    <t>Stock   2</t>
  </si>
  <si>
    <t>Stock   3</t>
  </si>
  <si>
    <t>Stock   4</t>
  </si>
  <si>
    <t>Stock  3</t>
  </si>
  <si>
    <t>Stock  4</t>
  </si>
  <si>
    <t>Stock  1</t>
  </si>
  <si>
    <t>Stock</t>
  </si>
  <si>
    <t>M 9</t>
  </si>
  <si>
    <t>Stock   1</t>
  </si>
  <si>
    <t>Stock   5</t>
  </si>
  <si>
    <t>Fitness  1</t>
  </si>
  <si>
    <t>Fitness  2</t>
  </si>
  <si>
    <t>NIVEAU   - 1</t>
  </si>
  <si>
    <t>NIVEAU      0</t>
  </si>
  <si>
    <t>Stock  2</t>
  </si>
  <si>
    <t>NIVEAU      2</t>
  </si>
  <si>
    <t>NIVEAU      3</t>
  </si>
  <si>
    <t>NIVEAU      5</t>
  </si>
  <si>
    <t>beton</t>
  </si>
  <si>
    <t>NIVEAU      1</t>
  </si>
  <si>
    <t>NIVEAU      0  2</t>
  </si>
  <si>
    <t>0 2</t>
  </si>
  <si>
    <t>NIVEAU   -   1</t>
  </si>
  <si>
    <t>M  1 0</t>
  </si>
  <si>
    <t>Cabine   1</t>
  </si>
  <si>
    <t>Cabine   2</t>
  </si>
  <si>
    <t>Cabine   3</t>
  </si>
  <si>
    <t>Parking   Bus</t>
  </si>
  <si>
    <t>PARKINGS</t>
  </si>
  <si>
    <t>Parking  - 1</t>
  </si>
  <si>
    <t>Parking  - 2</t>
  </si>
  <si>
    <t xml:space="preserve"> Sport</t>
  </si>
  <si>
    <t xml:space="preserve"> C</t>
  </si>
  <si>
    <t>OS</t>
  </si>
  <si>
    <t>Sas parking</t>
  </si>
  <si>
    <t>-</t>
  </si>
  <si>
    <t>Parking</t>
  </si>
  <si>
    <t>Parking Bus</t>
  </si>
  <si>
    <t>printer room</t>
  </si>
  <si>
    <t>douche</t>
  </si>
  <si>
    <t>PEXT</t>
  </si>
  <si>
    <t>P</t>
  </si>
  <si>
    <t>Eureka</t>
  </si>
  <si>
    <t>stock</t>
  </si>
  <si>
    <t xml:space="preserve">Stock </t>
  </si>
  <si>
    <t>PAI</t>
  </si>
  <si>
    <t>cafetaria</t>
  </si>
  <si>
    <t>plenum</t>
  </si>
  <si>
    <t>WOLUWE</t>
  </si>
  <si>
    <t>EVERE</t>
  </si>
  <si>
    <t>Europawijk 100 - 2400 Mol</t>
  </si>
  <si>
    <t>parket</t>
  </si>
  <si>
    <t>m2</t>
  </si>
  <si>
    <t>Rustzaal</t>
  </si>
  <si>
    <t>linoleum</t>
  </si>
  <si>
    <t>Bijlage 2.1 Beschrijving van de gebouwen (perceel 1)</t>
  </si>
  <si>
    <t>nr. BSGEE-2023-001-Nettoyage</t>
  </si>
  <si>
    <t>TECHNISCHE GEGEVENSBLADEN MET BETREKKING TOT DE GEBOUWEN</t>
  </si>
  <si>
    <t>Samenvatting</t>
  </si>
  <si>
    <t>OPGELET: De vermelde oppervlakken worden ter indicatie gegeven. De gegevens zijn bij benadering.</t>
  </si>
  <si>
    <t>Totale beschrijving:</t>
  </si>
  <si>
    <t xml:space="preserve">Bestemming van de vestigingen: </t>
  </si>
  <si>
    <t>Scholen; Kantoren en vergaderingen</t>
  </si>
  <si>
    <r>
      <t>Adressen:</t>
    </r>
    <r>
      <rPr>
        <sz val="11"/>
        <color theme="1"/>
        <rFont val="Garamond"/>
        <family val="1"/>
      </rPr>
      <t xml:space="preserve"> </t>
    </r>
  </si>
  <si>
    <t>België</t>
  </si>
  <si>
    <t xml:space="preserve">Totale oppervlakte van de gebouwen (m²): </t>
  </si>
  <si>
    <t>Glazen oppervlakten binnen/buiten</t>
  </si>
  <si>
    <r>
      <t xml:space="preserve">Totale oppervlakte buitenterreinen </t>
    </r>
    <r>
      <rPr>
        <b/>
        <u/>
        <sz val="11"/>
        <color theme="1"/>
        <rFont val="Garamond"/>
        <family val="1"/>
      </rPr>
      <t>exclusief</t>
    </r>
    <r>
      <rPr>
        <b/>
        <sz val="11"/>
        <color theme="1"/>
        <rFont val="Garamond"/>
        <family val="1"/>
      </rPr>
      <t xml:space="preserve"> parking (m²): </t>
    </r>
  </si>
  <si>
    <t xml:space="preserve">Totale oppervlakte parking (m²): </t>
  </si>
  <si>
    <t>Bureau van het secretariaat-generaal van de Europese Scholen (BSGES)</t>
  </si>
  <si>
    <t xml:space="preserve">Bestemming van de vestiging: </t>
  </si>
  <si>
    <t>Kantoren en vergaderingen</t>
  </si>
  <si>
    <r>
      <t>Adres:</t>
    </r>
    <r>
      <rPr>
        <sz val="11"/>
        <color theme="1"/>
        <rFont val="Garamond"/>
        <family val="1"/>
      </rPr>
      <t xml:space="preserve"> </t>
    </r>
  </si>
  <si>
    <t>Wetenschapsstraat 23, B-1040 Brussel-België</t>
  </si>
  <si>
    <t xml:space="preserve">Openingstijden gebouw: </t>
  </si>
  <si>
    <t xml:space="preserve">van 8:00 tot en met 17:30 </t>
  </si>
  <si>
    <t xml:space="preserve">Aantal gebouwen:  </t>
  </si>
  <si>
    <t>Theoretische bezettingscapaciteit:</t>
  </si>
  <si>
    <r>
      <t>Aantal verdiepingen:</t>
    </r>
    <r>
      <rPr>
        <sz val="11"/>
        <color theme="1"/>
        <rFont val="Garamond"/>
        <family val="1"/>
      </rPr>
      <t xml:space="preserve"> </t>
    </r>
  </si>
  <si>
    <t>Garden floor en tweede en derde verdiepingen</t>
  </si>
  <si>
    <t xml:space="preserve">Aantal niveaus: </t>
  </si>
  <si>
    <r>
      <t xml:space="preserve">Glazen oppervlakten </t>
    </r>
    <r>
      <rPr>
        <b/>
        <sz val="11"/>
        <color rgb="FFFF0000"/>
        <rFont val="Garamond"/>
        <family val="1"/>
      </rPr>
      <t>binnen</t>
    </r>
  </si>
  <si>
    <t>Niet van toepassing</t>
  </si>
  <si>
    <t>Gedetailleerde beschrijvingen:</t>
  </si>
  <si>
    <t>Binnenoppervlakten (gebouwen)</t>
  </si>
  <si>
    <t>Gebouw Périclès</t>
  </si>
  <si>
    <t>Verdieping</t>
  </si>
  <si>
    <t>Totale oppervlakte (m²)</t>
  </si>
  <si>
    <t>Soorten vloer</t>
  </si>
  <si>
    <t>Vaststellingen</t>
  </si>
  <si>
    <t>Kantoren</t>
  </si>
  <si>
    <t>Tapijt</t>
  </si>
  <si>
    <t>Toiletten</t>
  </si>
  <si>
    <t>Tegel</t>
  </si>
  <si>
    <t>Vergaderzaal</t>
  </si>
  <si>
    <t>Gangen</t>
  </si>
  <si>
    <t>Inkomhal (waiting area)</t>
  </si>
  <si>
    <t>Printerlokaal</t>
  </si>
  <si>
    <t>Vergaderzaal Plato</t>
  </si>
  <si>
    <t>100 personen</t>
  </si>
  <si>
    <t>Vergaderzaal Montessori</t>
  </si>
  <si>
    <t>17 personen</t>
  </si>
  <si>
    <t>Vergaderzaal Piaget</t>
  </si>
  <si>
    <t>10 personen</t>
  </si>
  <si>
    <t>Vergaderzaal Gatti de Gamond</t>
  </si>
  <si>
    <t>12 personen</t>
  </si>
  <si>
    <t>Serverzaal (2 x 8 m²)</t>
  </si>
  <si>
    <t>Serverzaal (naast vergaderzaal Plato)</t>
  </si>
  <si>
    <t>Inkomhal (liften)</t>
  </si>
  <si>
    <t>Opslagplaatsen</t>
  </si>
  <si>
    <t>Serverzaal</t>
  </si>
  <si>
    <t>Archieven</t>
  </si>
  <si>
    <t>Vergaderzaal Comenius</t>
  </si>
  <si>
    <t>14 personen</t>
  </si>
  <si>
    <t>Vergaderzaal Freinet</t>
  </si>
  <si>
    <t>16 personen</t>
  </si>
  <si>
    <t>Vergaderzaal Frobel</t>
  </si>
  <si>
    <t>Ruimte refter</t>
  </si>
  <si>
    <t>Totale oppervlakte van het gebouw</t>
  </si>
  <si>
    <t>Glazen oppervlakten binnen</t>
  </si>
  <si>
    <t>Beschrijving</t>
  </si>
  <si>
    <t>m² (binnen)</t>
  </si>
  <si>
    <r>
      <t xml:space="preserve">Glazen oppervlakten </t>
    </r>
    <r>
      <rPr>
        <sz val="12"/>
        <color rgb="FFFF0000"/>
        <rFont val="Garamond"/>
        <family val="1"/>
      </rPr>
      <t>binnen</t>
    </r>
  </si>
  <si>
    <t>aluminiumlijst</t>
  </si>
  <si>
    <t>Totale glazen oppervlakten</t>
  </si>
  <si>
    <t>Europese School Brussel I (vestiging van Ukkel en Berkendael)</t>
  </si>
  <si>
    <t>Europese School van Brussel I</t>
  </si>
  <si>
    <t>Vestiging van Ukkel: Groene Jagerslaan 46 - 1180 Brussel
Vestiging van Berkendael: Berkendaelstraat 70 - 1190 Vorst</t>
  </si>
  <si>
    <t>van 6:00 tot en met 22:00</t>
  </si>
  <si>
    <t xml:space="preserve">3 500 leerlingen in Ukkel en 1 000 leerlingen in Berkendael </t>
  </si>
  <si>
    <r>
      <t>Maximumaantal verdiepingen:</t>
    </r>
    <r>
      <rPr>
        <sz val="11"/>
        <color theme="1"/>
        <rFont val="Garamond"/>
        <family val="1"/>
      </rPr>
      <t xml:space="preserve"> </t>
    </r>
  </si>
  <si>
    <t xml:space="preserve">Totale oppervlakte van de gebouwen (binnen, m²): </t>
  </si>
  <si>
    <t>Glazen oppervlakten binnen/buiten (m²)</t>
  </si>
  <si>
    <t>Gedetailleerde beschrijvingen (twee vestigingen):</t>
  </si>
  <si>
    <t>UKKEL</t>
  </si>
  <si>
    <t>Gebouw Van Houtte</t>
  </si>
  <si>
    <t>Gebouw A</t>
  </si>
  <si>
    <t>Restaurant leerkrachten en leerlingen</t>
  </si>
  <si>
    <t>sanitaire voorziening</t>
  </si>
  <si>
    <t>tegel</t>
  </si>
  <si>
    <t>Cafetaria leerlingen</t>
  </si>
  <si>
    <t>gangen (linoleum)</t>
  </si>
  <si>
    <t>gangen/onthaal benedenverdieping -1 (tegel)</t>
  </si>
  <si>
    <t>Kleedkamers</t>
  </si>
  <si>
    <t>klaslokalen (linoleum)</t>
  </si>
  <si>
    <t>Douches vochtige kleedkamers</t>
  </si>
  <si>
    <t>klaslokalen (parket)</t>
  </si>
  <si>
    <t>Keuken</t>
  </si>
  <si>
    <t>trappen</t>
  </si>
  <si>
    <t>lokaal césame buitenschools</t>
  </si>
  <si>
    <r>
      <t xml:space="preserve">Inkomhal </t>
    </r>
    <r>
      <rPr>
        <i/>
        <sz val="12"/>
        <color rgb="FFFF0000"/>
        <rFont val="Garamond"/>
        <family val="1"/>
      </rPr>
      <t>+ voor de lift - loszone van de kantine</t>
    </r>
  </si>
  <si>
    <t>psychomotoriekzaal</t>
  </si>
  <si>
    <t>tapijt</t>
  </si>
  <si>
    <t>Liften</t>
  </si>
  <si>
    <t xml:space="preserve">keuken </t>
  </si>
  <si>
    <t>Trappenhuizen</t>
  </si>
  <si>
    <t>kantine</t>
  </si>
  <si>
    <t>Technische gangen</t>
  </si>
  <si>
    <t>ziekenboeg</t>
  </si>
  <si>
    <t>Opslagruimte</t>
  </si>
  <si>
    <t>kantoren</t>
  </si>
  <si>
    <t>Technisch lokaal</t>
  </si>
  <si>
    <t>bewakersruimte</t>
  </si>
  <si>
    <t>Vuilnislokaal</t>
  </si>
  <si>
    <t>muziekzaal</t>
  </si>
  <si>
    <t>Turnzaal</t>
  </si>
  <si>
    <t>Parket</t>
  </si>
  <si>
    <t>bibliotheek</t>
  </si>
  <si>
    <t>lerarenkamer</t>
  </si>
  <si>
    <t>Gebouw Sportcomplex</t>
  </si>
  <si>
    <t>Gebouw G+J</t>
  </si>
  <si>
    <t>Administratie</t>
  </si>
  <si>
    <t>Kleedkamers middelbaar</t>
  </si>
  <si>
    <t>blok G</t>
  </si>
  <si>
    <t>Blok J</t>
  </si>
  <si>
    <t>Inkomhal</t>
  </si>
  <si>
    <t>Sportzalen</t>
  </si>
  <si>
    <t>gangen/inkomhal</t>
  </si>
  <si>
    <t xml:space="preserve">Zwembad en omgeving </t>
  </si>
  <si>
    <t>klaslokalen</t>
  </si>
  <si>
    <t>Gebouw Plato</t>
  </si>
  <si>
    <t>Klassen</t>
  </si>
  <si>
    <t>Bibliotheken</t>
  </si>
  <si>
    <t>Studiezaal</t>
  </si>
  <si>
    <t>houten vloer</t>
  </si>
  <si>
    <t>hout</t>
  </si>
  <si>
    <t>tegel/linoleum</t>
  </si>
  <si>
    <t>Trappen</t>
  </si>
  <si>
    <t>Opslagplaats - schoonmaak</t>
  </si>
  <si>
    <t>Overdekte speelplaats</t>
  </si>
  <si>
    <t>Oppervlakten buiten</t>
  </si>
  <si>
    <t>ICT-lokalen - audiovisueel</t>
  </si>
  <si>
    <t>BERKENDAEL - GEMEENSCHAPPELIJK</t>
  </si>
  <si>
    <t>grote speelplaats
met inbegrip van paden en
speeltuinen</t>
  </si>
  <si>
    <t>bestrating
zand/schors voor de speeltoestellen</t>
  </si>
  <si>
    <t>Gebouw Aristoteles</t>
  </si>
  <si>
    <t>basketbalveld</t>
  </si>
  <si>
    <t>bestrating</t>
  </si>
  <si>
    <t>Totale oppervlakten buiten</t>
  </si>
  <si>
    <t>Glazen oppervlakten</t>
  </si>
  <si>
    <t>GEBOUW</t>
  </si>
  <si>
    <t>SOORT RAAMWERK</t>
  </si>
  <si>
    <t>OPPERVLAKTE in m²
(binnen/buiten)</t>
  </si>
  <si>
    <t>Opslagruimten</t>
  </si>
  <si>
    <r>
      <t>BATIMENT A/</t>
    </r>
    <r>
      <rPr>
        <i/>
        <sz val="10"/>
        <rFont val="Arial"/>
        <family val="2"/>
      </rPr>
      <t>GEBOUW A</t>
    </r>
  </si>
  <si>
    <t>HOUT</t>
  </si>
  <si>
    <r>
      <t>BATIMENT G+J/</t>
    </r>
    <r>
      <rPr>
        <i/>
        <sz val="10"/>
        <rFont val="Arial"/>
        <family val="2"/>
      </rPr>
      <t>GEBOUW G+J</t>
    </r>
  </si>
  <si>
    <t>GEBOUW 66</t>
  </si>
  <si>
    <t>Gebouw Da Vinci</t>
  </si>
  <si>
    <t>Laboratoria</t>
  </si>
  <si>
    <t>steentapijt</t>
  </si>
  <si>
    <t>Lokaal assistent en kantoren</t>
  </si>
  <si>
    <t>Magazijn</t>
  </si>
  <si>
    <t>tegel/steentapijt</t>
  </si>
  <si>
    <t>Buitenkant gebouw</t>
  </si>
  <si>
    <t>Gebouw Fabiola</t>
  </si>
  <si>
    <t>Kleuter-basisklassen</t>
  </si>
  <si>
    <t>Polyvalente zaal</t>
  </si>
  <si>
    <t>Sanitaire voorzieningen</t>
  </si>
  <si>
    <t>Gangen - vrije ruimte</t>
  </si>
  <si>
    <t>Technische zone</t>
  </si>
  <si>
    <t>zaal Scheuer</t>
  </si>
  <si>
    <t>Gebouw Château</t>
  </si>
  <si>
    <t>tegel/parket</t>
  </si>
  <si>
    <t>Refter</t>
  </si>
  <si>
    <t>Lift</t>
  </si>
  <si>
    <t>Archieflokalen</t>
  </si>
  <si>
    <t>met inbegrip van opslagplaatsen</t>
  </si>
  <si>
    <t>Gebouw Gutenberg</t>
  </si>
  <si>
    <t>Ontmoetingszaal</t>
  </si>
  <si>
    <t>ICT - audiovisueel</t>
  </si>
  <si>
    <t>Gebouw Breughel</t>
  </si>
  <si>
    <t>Kantoor</t>
  </si>
  <si>
    <t>Ziekenboeg</t>
  </si>
  <si>
    <t>Klassen keramiek</t>
  </si>
  <si>
    <t>met inbegrip van techn. lokaal</t>
  </si>
  <si>
    <t>Gebouw Michelangelo</t>
  </si>
  <si>
    <t>tapijt/parket</t>
  </si>
  <si>
    <t>Opslagplaats</t>
  </si>
  <si>
    <t>Gebouw Erasmus</t>
  </si>
  <si>
    <t>Bibliotheek</t>
  </si>
  <si>
    <t>Lerarenkamer</t>
  </si>
  <si>
    <t>linoleum/tegel</t>
  </si>
  <si>
    <t>Overdekte speelplaats + buitenterreinen gebouw</t>
  </si>
  <si>
    <t>Hoofdhal</t>
  </si>
  <si>
    <t>Techn. lokaal - kelders - archieven</t>
  </si>
  <si>
    <t>Gebouw Villa</t>
  </si>
  <si>
    <t>kantoren (hout)</t>
  </si>
  <si>
    <t>terras</t>
  </si>
  <si>
    <t>lokaal V24</t>
  </si>
  <si>
    <t>Turnzaal basis</t>
  </si>
  <si>
    <t xml:space="preserve">Kleedkamers </t>
  </si>
  <si>
    <t>Sportzaal</t>
  </si>
  <si>
    <t>Bewakersruimten</t>
  </si>
  <si>
    <t>3 bewakersruimten (Groene Jager, Waterloo, Opstal)</t>
  </si>
  <si>
    <t>toiletten</t>
  </si>
  <si>
    <t>tapijt/tegel</t>
  </si>
  <si>
    <t>Kleine berging</t>
  </si>
  <si>
    <t>Gemeenschappelijk</t>
  </si>
  <si>
    <t>Groen zone</t>
  </si>
  <si>
    <t>schors/zand/gras</t>
  </si>
  <si>
    <t>Circulatie</t>
  </si>
  <si>
    <t>Wegen/recreatie</t>
  </si>
  <si>
    <t>schors/zand</t>
  </si>
  <si>
    <t>Totale buitenoppervlakte</t>
  </si>
  <si>
    <t>parking - garage</t>
  </si>
  <si>
    <t>Totale buitenoppervlakten</t>
  </si>
  <si>
    <t>SPORTCOMPLEX</t>
  </si>
  <si>
    <t>PLATO</t>
  </si>
  <si>
    <t>ARISTOTELES</t>
  </si>
  <si>
    <t>TURNZAAL BASIS</t>
  </si>
  <si>
    <t>BEWAKERSRUIMTEN</t>
  </si>
  <si>
    <t>CONGIËRGEWONING</t>
  </si>
  <si>
    <t>Europese School Brussel II - Woluwe</t>
  </si>
  <si>
    <t>Europese School van Brussel II</t>
  </si>
  <si>
    <t>Vestiging van Woluwe: Oscar Jesperslaan 75, 1200 Sint-Lambrechts-Woluwe        Vestiging van Evere: Bourgetlaan 30, 1130 HAREN. (Evere)</t>
  </si>
  <si>
    <t>Van 6:00 tot en met 22:00</t>
  </si>
  <si>
    <r>
      <t xml:space="preserve">Totale oppervlakte buiten </t>
    </r>
    <r>
      <rPr>
        <b/>
        <u/>
        <sz val="11"/>
        <color theme="1"/>
        <rFont val="Garamond"/>
        <family val="1"/>
      </rPr>
      <t>exclusief</t>
    </r>
    <r>
      <rPr>
        <b/>
        <sz val="11"/>
        <color theme="1"/>
        <rFont val="Garamond"/>
        <family val="1"/>
      </rPr>
      <t xml:space="preserve"> parking (m²): </t>
    </r>
  </si>
  <si>
    <t>Naam van het gebouw</t>
  </si>
  <si>
    <t>KLEUTER/BASIS</t>
  </si>
  <si>
    <t>Kleuterklassen</t>
  </si>
  <si>
    <t>Overdekte speelplaats kleuters</t>
  </si>
  <si>
    <t>Muziekklas</t>
  </si>
  <si>
    <t>Kleedkamers/Douches Personeel</t>
  </si>
  <si>
    <t>Overdekte speelplaats basis</t>
  </si>
  <si>
    <t>Kantoren dienstverleners</t>
  </si>
  <si>
    <t>Wachtzaal</t>
  </si>
  <si>
    <t>Kunstklas</t>
  </si>
  <si>
    <t>Kantoor secretariaat</t>
  </si>
  <si>
    <t>Laminaat</t>
  </si>
  <si>
    <t>Kantoor adjunct-directeur</t>
  </si>
  <si>
    <t>Kantine PAS</t>
  </si>
  <si>
    <t>Kantoor Psycholoog</t>
  </si>
  <si>
    <t>Lokaal fotokopieertoestellen</t>
  </si>
  <si>
    <t>Psychomotoriekzaal</t>
  </si>
  <si>
    <t>Kleedkamers kinderen</t>
  </si>
  <si>
    <t>Vergaderzaal 114</t>
  </si>
  <si>
    <t>Opslagzaal</t>
  </si>
  <si>
    <t>Evenementenzaal</t>
  </si>
  <si>
    <t>Berging speelterrein</t>
  </si>
  <si>
    <t>Refter kinderen</t>
  </si>
  <si>
    <t>Refter personeel</t>
  </si>
  <si>
    <t>Zaal depot</t>
  </si>
  <si>
    <t>Kantoor veiligheid</t>
  </si>
  <si>
    <t>Kantoren administratie</t>
  </si>
  <si>
    <t>Secretariaat</t>
  </si>
  <si>
    <t>Kantoor directieassistent</t>
  </si>
  <si>
    <t>Kantoor coördinator</t>
  </si>
  <si>
    <t>Kantoor IT</t>
  </si>
  <si>
    <t>Kantoor Directie</t>
  </si>
  <si>
    <t>Kantoor APEEE</t>
  </si>
  <si>
    <t>MIDDELBAAR</t>
  </si>
  <si>
    <t>Lokaal MFD</t>
  </si>
  <si>
    <t>Overdekte speelplaats 3-4</t>
  </si>
  <si>
    <t>Kantoor adviseurs 3-4</t>
  </si>
  <si>
    <t>Studiezalen</t>
  </si>
  <si>
    <t>Kantoor psycholoog</t>
  </si>
  <si>
    <t>Receptie</t>
  </si>
  <si>
    <t>Veiligheidskantoor</t>
  </si>
  <si>
    <t>Lokalen afspraak ouders</t>
  </si>
  <si>
    <t>Lokaal werknemers</t>
  </si>
  <si>
    <t>Overdekte speelplaats 1-2</t>
  </si>
  <si>
    <t>Totale oppervlakte van de gebouwen</t>
  </si>
  <si>
    <t>Toiletten 1-2</t>
  </si>
  <si>
    <t>Studiezalen 1-2</t>
  </si>
  <si>
    <t>Kantoor adviseurs 1-2</t>
  </si>
  <si>
    <t xml:space="preserve">Klassen </t>
  </si>
  <si>
    <t>Kunstklassen</t>
  </si>
  <si>
    <t>Gangen 1-2</t>
  </si>
  <si>
    <t>Speelplaats</t>
  </si>
  <si>
    <t>n.v.t.</t>
  </si>
  <si>
    <t>Overdekte speelplaats 5-6-7</t>
  </si>
  <si>
    <t>Toiletten 5-6-7</t>
  </si>
  <si>
    <t>Studiezalen 5-6-7</t>
  </si>
  <si>
    <t>Kantoor adviseurs 5-6-7</t>
  </si>
  <si>
    <t>Kantoor gerant kantine</t>
  </si>
  <si>
    <t>Refter leerkrachten</t>
  </si>
  <si>
    <t>Toiletten leerkrachten</t>
  </si>
  <si>
    <t>BESCHRIJVING</t>
  </si>
  <si>
    <t>Kantoor kok keuken</t>
  </si>
  <si>
    <t>Benedenverdieping</t>
  </si>
  <si>
    <t>ruiten</t>
  </si>
  <si>
    <t>Gangen keuken</t>
  </si>
  <si>
    <t>glas</t>
  </si>
  <si>
    <t>Refter leerlingen</t>
  </si>
  <si>
    <t>Verdieping 1</t>
  </si>
  <si>
    <t>Trappen + Lift</t>
  </si>
  <si>
    <t>Verdieping 2</t>
  </si>
  <si>
    <t>Vergaderzaal Titanic</t>
  </si>
  <si>
    <t>Toiletten administratie</t>
  </si>
  <si>
    <t>Zaal Jean Monnet</t>
  </si>
  <si>
    <t>Studiezalen leerkrachten</t>
  </si>
  <si>
    <t>Multimediazaal</t>
  </si>
  <si>
    <t xml:space="preserve">Toiletten </t>
  </si>
  <si>
    <t>Klas Titanic</t>
  </si>
  <si>
    <t>Kantoren assistenten</t>
  </si>
  <si>
    <t>Muziekklassen</t>
  </si>
  <si>
    <t>POLYVALENTE ZAAL</t>
  </si>
  <si>
    <t>Grote zaal</t>
  </si>
  <si>
    <t>Deurmatten</t>
  </si>
  <si>
    <t>PREFABELEMENTEN</t>
  </si>
  <si>
    <t>Kantoren APEEE</t>
  </si>
  <si>
    <t>Overdekte garage</t>
  </si>
  <si>
    <t>Containerruimte</t>
  </si>
  <si>
    <t>Cafetaria</t>
  </si>
  <si>
    <t>Toiletten cafetaria</t>
  </si>
  <si>
    <t>Kleedkamers leerkrachten</t>
  </si>
  <si>
    <t>Grote sportzaal</t>
  </si>
  <si>
    <t>Sportvloer</t>
  </si>
  <si>
    <t>Kleedkamers leerlingen</t>
  </si>
  <si>
    <t>Douches leerlingen</t>
  </si>
  <si>
    <t>Toiletten leerlingen</t>
  </si>
  <si>
    <t>Trappen (0-2)</t>
  </si>
  <si>
    <t>Danszaal</t>
  </si>
  <si>
    <t>kleuter</t>
  </si>
  <si>
    <t>basis</t>
  </si>
  <si>
    <t>middelbaar</t>
  </si>
  <si>
    <t>polyvalente zaal</t>
  </si>
  <si>
    <t>prefabelementen</t>
  </si>
  <si>
    <t>sportcomplex</t>
  </si>
  <si>
    <t>Europese School van Brussel III - Elsene</t>
  </si>
  <si>
    <t>Europese School van Brussel III</t>
  </si>
  <si>
    <t>Triomflaan 135 - 1050 Brussels</t>
  </si>
  <si>
    <t>6:00 tot en met 20:00</t>
  </si>
  <si>
    <t>3 300 leerlingen + 400 personeelsleden</t>
  </si>
  <si>
    <t>Gedetailleerde beschrijving:</t>
  </si>
  <si>
    <t>Blok A</t>
  </si>
  <si>
    <t xml:space="preserve"> Toiletten</t>
  </si>
  <si>
    <t xml:space="preserve"> Kantoor  Transport</t>
  </si>
  <si>
    <t xml:space="preserve"> Kantoor  Buitenschools</t>
  </si>
  <si>
    <t>Gang  kant  atelier</t>
  </si>
  <si>
    <t xml:space="preserve"> Stock &lt;&lt;  elektriciteit  &lt;&lt;</t>
  </si>
  <si>
    <t xml:space="preserve"> Archieven</t>
  </si>
  <si>
    <t>Kleedkamers/toiletten/douches  1</t>
  </si>
  <si>
    <t>Kleedkamers/toiletten/douches  2</t>
  </si>
  <si>
    <t xml:space="preserve"> Lokaal  onderhoud  materiaal</t>
  </si>
  <si>
    <t xml:space="preserve"> Kantoormachines</t>
  </si>
  <si>
    <t>Stock  materiaal  kantoormachines</t>
  </si>
  <si>
    <t xml:space="preserve"> Ziekenboeg</t>
  </si>
  <si>
    <t>vinyl</t>
  </si>
  <si>
    <t>Sanitaire voorzieningen M/V ziekenboeg</t>
  </si>
  <si>
    <t xml:space="preserve"> Kantoor  Psycholoog</t>
  </si>
  <si>
    <t>Gang  Psychologie</t>
  </si>
  <si>
    <t xml:space="preserve"> Rust zaal </t>
  </si>
  <si>
    <t xml:space="preserve"> Kantoor  APEEE</t>
  </si>
  <si>
    <t xml:space="preserve"> Lokaal  ontvetter</t>
  </si>
  <si>
    <t xml:space="preserve"> Lokaal  &lt;&lt;  afval  &lt;&lt;</t>
  </si>
  <si>
    <t>Trap  ijzer  van  0 naar 1</t>
  </si>
  <si>
    <t>ijzer</t>
  </si>
  <si>
    <t>TOTAAL</t>
  </si>
  <si>
    <t xml:space="preserve"> SECTIE  KLEUTER</t>
  </si>
  <si>
    <t>Inkom hal</t>
  </si>
  <si>
    <t>Inkom sas</t>
  </si>
  <si>
    <t>Hal  lift</t>
  </si>
  <si>
    <t xml:space="preserve"> Klas  A 0 1</t>
  </si>
  <si>
    <t xml:space="preserve"> Klas  A 0 2</t>
  </si>
  <si>
    <t xml:space="preserve"> Klas  A 0 3</t>
  </si>
  <si>
    <t xml:space="preserve"> Klas  A 0 4</t>
  </si>
  <si>
    <t xml:space="preserve"> Le raren kamer</t>
  </si>
  <si>
    <t xml:space="preserve"> Toiletten  kinderen  x  2</t>
  </si>
  <si>
    <t xml:space="preserve"> Toiletten  leerkrachten</t>
  </si>
  <si>
    <t xml:space="preserve"> Turn zaal </t>
  </si>
  <si>
    <t xml:space="preserve"> Toiletten  leerlingen  x  2</t>
  </si>
  <si>
    <t xml:space="preserve"> Muziek lokaal</t>
  </si>
  <si>
    <t xml:space="preserve"> Toiletten  leerlingen  x  2+1</t>
  </si>
  <si>
    <t xml:space="preserve"> Klas  MAT  05</t>
  </si>
  <si>
    <t xml:space="preserve"> Klas  MAT  06</t>
  </si>
  <si>
    <t xml:space="preserve"> Klas  MAT  07</t>
  </si>
  <si>
    <t xml:space="preserve"> Klas  MAT  08</t>
  </si>
  <si>
    <t xml:space="preserve"> Klas  MAT  09</t>
  </si>
  <si>
    <t xml:space="preserve"> Klas  MAT  10</t>
  </si>
  <si>
    <t xml:space="preserve"> Klas  MAT  11</t>
  </si>
  <si>
    <t xml:space="preserve"> Klas  MAT  12</t>
  </si>
  <si>
    <t xml:space="preserve"> Klas  MAT  13</t>
  </si>
  <si>
    <t>Totaal</t>
  </si>
  <si>
    <t xml:space="preserve"> Hal  </t>
  </si>
  <si>
    <t>kokosdeurmat</t>
  </si>
  <si>
    <t xml:space="preserve"> Kantoor  dienst</t>
  </si>
  <si>
    <t xml:space="preserve"> Kantine  leerlingen</t>
  </si>
  <si>
    <t xml:space="preserve"> Kantoor  schoonmaakdienst</t>
  </si>
  <si>
    <t xml:space="preserve"> Keuken</t>
  </si>
  <si>
    <t xml:space="preserve"> _  koel kamer</t>
  </si>
  <si>
    <t xml:space="preserve"> _  bereidings lokaal</t>
  </si>
  <si>
    <t xml:space="preserve"> _  stock  vaatwerk</t>
  </si>
  <si>
    <t xml:space="preserve"> _  werk lokaal</t>
  </si>
  <si>
    <t xml:space="preserve"> Afwas</t>
  </si>
  <si>
    <t xml:space="preserve"> Refter  leerkrachten</t>
  </si>
  <si>
    <t xml:space="preserve"> Kleine  keuken  mezzanine</t>
  </si>
  <si>
    <t xml:space="preserve"> Trappen</t>
  </si>
  <si>
    <t xml:space="preserve"> Gang</t>
  </si>
  <si>
    <t xml:space="preserve"> Vergaderzaal</t>
  </si>
  <si>
    <t xml:space="preserve"> Kantoren  Directie secretaris</t>
  </si>
  <si>
    <t xml:space="preserve"> Kantoor  Directie</t>
  </si>
  <si>
    <t xml:space="preserve"> Kantoor  Bestuurder</t>
  </si>
  <si>
    <t xml:space="preserve"> Kantoor  secretaris</t>
  </si>
  <si>
    <t xml:space="preserve"> Kantoor  Hoofdboekhouder </t>
  </si>
  <si>
    <t xml:space="preserve"> Kantoor  telefonie</t>
  </si>
  <si>
    <t xml:space="preserve"> Kantoor  boekhouder (elsie)</t>
  </si>
  <si>
    <t xml:space="preserve"> Kantoor  boekhouder (yves)</t>
  </si>
  <si>
    <t xml:space="preserve"> Kantoor  technicus</t>
  </si>
  <si>
    <t xml:space="preserve"> Kantoor  boekhouder </t>
  </si>
  <si>
    <t xml:space="preserve"> Stock  administratie</t>
  </si>
  <si>
    <t xml:space="preserve"> Archieflokaal </t>
  </si>
  <si>
    <t xml:space="preserve"> Kopieerlokaal </t>
  </si>
  <si>
    <t xml:space="preserve"> Verwarmingsruimte</t>
  </si>
  <si>
    <t>TOTAAL  BLOK   A</t>
  </si>
  <si>
    <t>BLOC C basis</t>
  </si>
  <si>
    <t>Klas   001</t>
  </si>
  <si>
    <t>Klas   002</t>
  </si>
  <si>
    <t>Klas   004</t>
  </si>
  <si>
    <t>IT- zaal -   005</t>
  </si>
  <si>
    <t>Muziek zaal</t>
  </si>
  <si>
    <t>blauw tapijt</t>
  </si>
  <si>
    <t>Beweging  008</t>
  </si>
  <si>
    <t>Klas   006</t>
  </si>
  <si>
    <t>Verwarmings ruimte</t>
  </si>
  <si>
    <t>Stock   onderhoud   schoonmaak</t>
  </si>
  <si>
    <t>Stock   Trappen</t>
  </si>
  <si>
    <t>Gang</t>
  </si>
  <si>
    <t xml:space="preserve">Totaal  </t>
  </si>
  <si>
    <t>Klas   101</t>
  </si>
  <si>
    <t>Klas   102</t>
  </si>
  <si>
    <t>Klas   103</t>
  </si>
  <si>
    <t>Klas   104</t>
  </si>
  <si>
    <t>Klas   105</t>
  </si>
  <si>
    <t>Klas   106</t>
  </si>
  <si>
    <t>Klas   107</t>
  </si>
  <si>
    <t>Klas   108</t>
  </si>
  <si>
    <t>Klas   109</t>
  </si>
  <si>
    <t>Klas   201</t>
  </si>
  <si>
    <t>Klas   202</t>
  </si>
  <si>
    <t>Klas   203</t>
  </si>
  <si>
    <t>Klas   204</t>
  </si>
  <si>
    <t>Klas   205</t>
  </si>
  <si>
    <t>Klas   206</t>
  </si>
  <si>
    <t>Klas   207</t>
  </si>
  <si>
    <t>Klas   208</t>
  </si>
  <si>
    <t>Klas   209</t>
  </si>
  <si>
    <t>Klas   210</t>
  </si>
  <si>
    <t>Klas   301</t>
  </si>
  <si>
    <t>Klas   302</t>
  </si>
  <si>
    <t>Klas   303</t>
  </si>
  <si>
    <t>Klas   307</t>
  </si>
  <si>
    <t>Klas   308</t>
  </si>
  <si>
    <t>Klas   309</t>
  </si>
  <si>
    <t>TOTAAL  BLOK   C basis</t>
  </si>
  <si>
    <t>Overdekte speelplaats   C/D</t>
  </si>
  <si>
    <t>BLOK D</t>
  </si>
  <si>
    <t>Klas   005</t>
  </si>
  <si>
    <t>Klas   007</t>
  </si>
  <si>
    <t>IT- zaal</t>
  </si>
  <si>
    <t>Activiteiten zaal</t>
  </si>
  <si>
    <t xml:space="preserve">Totaal </t>
  </si>
  <si>
    <t>Kantoor   103</t>
  </si>
  <si>
    <t>Kantoor   108</t>
  </si>
  <si>
    <t>Kantoor   109</t>
  </si>
  <si>
    <t>Klas   110</t>
  </si>
  <si>
    <t>Kantoor   205</t>
  </si>
  <si>
    <t>Kantoor   208</t>
  </si>
  <si>
    <t>Kantoor   302</t>
  </si>
  <si>
    <t>Kantoor   303</t>
  </si>
  <si>
    <t>Klas   304</t>
  </si>
  <si>
    <t>Klas   305</t>
  </si>
  <si>
    <t>Klas   306</t>
  </si>
  <si>
    <t>Klas   310</t>
  </si>
  <si>
    <t>TOTAAL  BLOK   D</t>
  </si>
  <si>
    <t>BLOK   E</t>
  </si>
  <si>
    <t>Inkom  gang</t>
  </si>
  <si>
    <t xml:space="preserve">Turnzaal  </t>
  </si>
  <si>
    <t>Kleedkamer  Heren</t>
  </si>
  <si>
    <t>Kleedkamer  Dames</t>
  </si>
  <si>
    <t>Kantoor  leerkracht</t>
  </si>
  <si>
    <t>TOTAAL  BLOK   E</t>
  </si>
  <si>
    <t>BLOK A middelbaar</t>
  </si>
  <si>
    <t>Klas   A 0 1</t>
  </si>
  <si>
    <t>Klas   A 0 2</t>
  </si>
  <si>
    <t>Klas   A 0 3</t>
  </si>
  <si>
    <t xml:space="preserve">Muziek zaal </t>
  </si>
  <si>
    <t>Stock  IT</t>
  </si>
  <si>
    <t>Klas   A 1 1</t>
  </si>
  <si>
    <t>Klas   A 1 2</t>
  </si>
  <si>
    <t>Klas   A 1 3</t>
  </si>
  <si>
    <t xml:space="preserve">Hoofdkantoor </t>
  </si>
  <si>
    <t xml:space="preserve">Kantoor </t>
  </si>
  <si>
    <t>Gang  A/1  + Passerelle</t>
  </si>
  <si>
    <t>Klas   A 2 1</t>
  </si>
  <si>
    <t>Klas   A 2 2</t>
  </si>
  <si>
    <t>Klas   A 2 3</t>
  </si>
  <si>
    <t>Klas   A 2 4</t>
  </si>
  <si>
    <t>Klas   A 2 5</t>
  </si>
  <si>
    <t>Klas   A 2 6</t>
  </si>
  <si>
    <t>Klas   A 2 7</t>
  </si>
  <si>
    <t>Kantoor   A 2 8</t>
  </si>
  <si>
    <t>Kantoor   A 2 9</t>
  </si>
  <si>
    <t>Coördinator  4/5</t>
  </si>
  <si>
    <t>Gang  A/2  + Passerelle</t>
  </si>
  <si>
    <t>Leraren kamer  1</t>
  </si>
  <si>
    <t>Leraren kamer  2</t>
  </si>
  <si>
    <t>Zaal  Pythagoras</t>
  </si>
  <si>
    <t>Zaal  bekendmakingen</t>
  </si>
  <si>
    <t>Toiletten  leerkrachten</t>
  </si>
  <si>
    <t>TOTAAL  BLOK   A Middelbaar</t>
  </si>
  <si>
    <t>Overdekte speelplaats   A/B</t>
  </si>
  <si>
    <t xml:space="preserve"> BLOK   G</t>
  </si>
  <si>
    <t>Klas  B 0 1</t>
  </si>
  <si>
    <t>Klas  B 0 2</t>
  </si>
  <si>
    <t>Klas  B 0 3</t>
  </si>
  <si>
    <t>Klas  B 0 4</t>
  </si>
  <si>
    <t>Studie zaal</t>
  </si>
  <si>
    <t>Verwarmingsruimte</t>
  </si>
  <si>
    <t>Klas  B 1 1</t>
  </si>
  <si>
    <t>Klas  B 1 2</t>
  </si>
  <si>
    <t>Klas  B 1 3</t>
  </si>
  <si>
    <t>Klas  B 1 4</t>
  </si>
  <si>
    <t>Klas  B 1 5</t>
  </si>
  <si>
    <t>Klas  B 1 6</t>
  </si>
  <si>
    <t>Kantoor  B 1 7</t>
  </si>
  <si>
    <t>Kantoor  B 1 8</t>
  </si>
  <si>
    <t>Pedagogisch   secretariaat</t>
  </si>
  <si>
    <t>Klas  B 2 1</t>
  </si>
  <si>
    <t>Klas  B 2 2</t>
  </si>
  <si>
    <t>Klas  B 2 3</t>
  </si>
  <si>
    <t>Klas  B 2 4</t>
  </si>
  <si>
    <t>Klas  B 2 5</t>
  </si>
  <si>
    <t>Klas  B 2 6</t>
  </si>
  <si>
    <t>Klas  B 2 7</t>
  </si>
  <si>
    <t>Klas  B 2 8</t>
  </si>
  <si>
    <t>Klas  B 3 1</t>
  </si>
  <si>
    <t>Klas  B 3 2</t>
  </si>
  <si>
    <t>Zaal  Cervantes</t>
  </si>
  <si>
    <t>TOTAAL  BLOK   G</t>
  </si>
  <si>
    <t>BLOK   H - I - J  (C/S)</t>
  </si>
  <si>
    <t>Kelders</t>
  </si>
  <si>
    <t>Klas  0 0 1</t>
  </si>
  <si>
    <t>Kantoor  assistent  0 0 2</t>
  </si>
  <si>
    <t>Klas  0 0 3</t>
  </si>
  <si>
    <t>Klas  0 0 4</t>
  </si>
  <si>
    <t>Klas  0 0 5</t>
  </si>
  <si>
    <t>Klas  0 0 6</t>
  </si>
  <si>
    <t>Klas  0 0 7</t>
  </si>
  <si>
    <t>Klas  0 0 8</t>
  </si>
  <si>
    <t>Klas  0 0 9</t>
  </si>
  <si>
    <t>Klas  0 1 0</t>
  </si>
  <si>
    <t>Klas  0 1 1</t>
  </si>
  <si>
    <t>Lokaal  assistent</t>
  </si>
  <si>
    <t>NIVEAU    1  (kant speelplaats)</t>
  </si>
  <si>
    <t>Klas  C 1 0 1</t>
  </si>
  <si>
    <t>Klas  C 1 0 2</t>
  </si>
  <si>
    <t>Klas  C 1 0 3</t>
  </si>
  <si>
    <t>Klas  C 1 0 4</t>
  </si>
  <si>
    <t>Klas  C 1 0 5</t>
  </si>
  <si>
    <t>Klas  C 1 0 6</t>
  </si>
  <si>
    <t>Klas  C 1 0 7</t>
  </si>
  <si>
    <t>Klas  C 1 0 8</t>
  </si>
  <si>
    <t>Klas  C 1 0 9</t>
  </si>
  <si>
    <t>Klas  C 1 1 0</t>
  </si>
  <si>
    <t>Klas  C 1 1 1</t>
  </si>
  <si>
    <t>Klas  C 1 1 2</t>
  </si>
  <si>
    <t>Klas  C 1 1 3</t>
  </si>
  <si>
    <t>Klas  C 1 1 4</t>
  </si>
  <si>
    <t>Klas  C 1 1 5</t>
  </si>
  <si>
    <t>Klas  C 1 1 6</t>
  </si>
  <si>
    <t>NIVEAU    1 (kant sport)</t>
  </si>
  <si>
    <t>Kantoor  sport</t>
  </si>
  <si>
    <t>Klas  C 2 0 1</t>
  </si>
  <si>
    <t xml:space="preserve">  Documentatiecentrum</t>
  </si>
  <si>
    <t>Klas  C 2 0 3</t>
  </si>
  <si>
    <t>Klas  C 2 0 4</t>
  </si>
  <si>
    <t>Klas  C 2 0 5</t>
  </si>
  <si>
    <t>Klas  C 2 0 6</t>
  </si>
  <si>
    <t>Klas  C 2 0 7</t>
  </si>
  <si>
    <t>Klas  C 2 0 8</t>
  </si>
  <si>
    <t>Klas  C 2 0 9</t>
  </si>
  <si>
    <t>Klas  C 2 1 0</t>
  </si>
  <si>
    <t>Klas  C 2 1 1</t>
  </si>
  <si>
    <t>Klas  C 2 1 2</t>
  </si>
  <si>
    <t>Klas  C 2 1 3</t>
  </si>
  <si>
    <t>Klas  C 2 1 4</t>
  </si>
  <si>
    <t>Klas  C 2 1 5</t>
  </si>
  <si>
    <t>Klas  C 2 1 6</t>
  </si>
  <si>
    <t>Klas  C 2 1 7</t>
  </si>
  <si>
    <t>Kantoor  C 2 1 8</t>
  </si>
  <si>
    <t>Coördinatie  6-7</t>
  </si>
  <si>
    <t>Klas  C 3 0 1</t>
  </si>
  <si>
    <t>Klas  C 3 0 2</t>
  </si>
  <si>
    <t>Klas  C 3 0 3</t>
  </si>
  <si>
    <t>Klas  C 3 0 4</t>
  </si>
  <si>
    <t>Klas  C 3 0 5</t>
  </si>
  <si>
    <t>Klas  C 3 0 6</t>
  </si>
  <si>
    <t>Klas  C 3 0 7</t>
  </si>
  <si>
    <t>Klas  C 3 0 8</t>
  </si>
  <si>
    <t>Klas  C 3 0 9</t>
  </si>
  <si>
    <t>Klas  C 3 1 0</t>
  </si>
  <si>
    <t>IT  C 3 1 1</t>
  </si>
  <si>
    <t>IT  C 3 1 2</t>
  </si>
  <si>
    <t>IT  C 3 1 3</t>
  </si>
  <si>
    <t>IT  C 3 1 4</t>
  </si>
  <si>
    <t>tegel (C314) linoleum (C314b)</t>
  </si>
  <si>
    <t>Klas  C 3 1 5</t>
  </si>
  <si>
    <t>Klas  C 3 1 6</t>
  </si>
  <si>
    <t>Leraren k amer  C 3 1 7</t>
  </si>
  <si>
    <t>Eenheid  IT</t>
  </si>
  <si>
    <t>Adviseur</t>
  </si>
  <si>
    <t>NIVEAU   4  (laboratoria)</t>
  </si>
  <si>
    <t>Lab  C 4 0 1</t>
  </si>
  <si>
    <t>Voorbereiding  C 4 0 2</t>
  </si>
  <si>
    <t>Lab  C 4 0 3</t>
  </si>
  <si>
    <t>Lab  C 4 0 4</t>
  </si>
  <si>
    <t>Lab  C 4 0 5</t>
  </si>
  <si>
    <t>Lab  C 4 0 6</t>
  </si>
  <si>
    <t>Lab  C 4 0 7</t>
  </si>
  <si>
    <t>Lab  C 4 0 8</t>
  </si>
  <si>
    <t>Lab  C 4 0 9</t>
  </si>
  <si>
    <t>Lab  C 4 1 0</t>
  </si>
  <si>
    <t>Lab  C 4 1 1</t>
  </si>
  <si>
    <t>Lab  C 4 1 2</t>
  </si>
  <si>
    <t>Lab  C 4 1 3</t>
  </si>
  <si>
    <t>Lab  C 4 1 4</t>
  </si>
  <si>
    <t>Lab  C 4 1 6</t>
  </si>
  <si>
    <t>Lab  C 4 1 7</t>
  </si>
  <si>
    <t xml:space="preserve">Leraren ka mer </t>
  </si>
  <si>
    <t xml:space="preserve">Voorbereiding  </t>
  </si>
  <si>
    <t xml:space="preserve">Lokaal  1  </t>
  </si>
  <si>
    <t xml:space="preserve">Lokaal  3  </t>
  </si>
  <si>
    <t xml:space="preserve">Lokaal  4  </t>
  </si>
  <si>
    <t>TOTAAL  BLOK   H - I - J  (C/S)</t>
  </si>
  <si>
    <t>BLOK K</t>
  </si>
  <si>
    <t>Omnisport zaal + stock</t>
  </si>
  <si>
    <t>Sanitaire voorzieningen   (ingang)</t>
  </si>
  <si>
    <t>Turn zaal  1</t>
  </si>
  <si>
    <t>Turn zaal 2</t>
  </si>
  <si>
    <t>Kleedkamers/toiletten/douches  3</t>
  </si>
  <si>
    <t>Kleedkamers/toiletten/douches  4</t>
  </si>
  <si>
    <t>Kleedkamers/toiletten/douches  5</t>
  </si>
  <si>
    <t>Kleedkamers/toiletten/douches  6</t>
  </si>
  <si>
    <t>Kleedkamers/toiletten/douches  7</t>
  </si>
  <si>
    <t>Kleedkamers/toiletten/douches  8</t>
  </si>
  <si>
    <t>Kleedkamers/toiletten/douches  9</t>
  </si>
  <si>
    <t>Kleedkamers/toiletten/leerkrachten</t>
  </si>
  <si>
    <t>Zaal  Ping - Pong</t>
  </si>
  <si>
    <t>Fitness vinyl sport</t>
  </si>
  <si>
    <t>Rijen banken</t>
  </si>
  <si>
    <t>TOTAAL  BLOK   K</t>
  </si>
  <si>
    <t>BLOK M - KUNSTEN</t>
  </si>
  <si>
    <t>Muziek lokaal</t>
  </si>
  <si>
    <t xml:space="preserve">Inkom  </t>
  </si>
  <si>
    <t>Muziek  M 3 0</t>
  </si>
  <si>
    <t xml:space="preserve">Muziek  M 3 </t>
  </si>
  <si>
    <t>Kunsten  4</t>
  </si>
  <si>
    <t>Muziek  M 1</t>
  </si>
  <si>
    <t>Kunsten  1</t>
  </si>
  <si>
    <t>Stock  (lab)</t>
  </si>
  <si>
    <t>Theater z aal</t>
  </si>
  <si>
    <t>Kunsten  5  zaal  resource</t>
  </si>
  <si>
    <t>Regiekamer</t>
  </si>
  <si>
    <t>Kunsten  2</t>
  </si>
  <si>
    <t>Kunsten  3</t>
  </si>
  <si>
    <t xml:space="preserve">Muziek   2 </t>
  </si>
  <si>
    <t>Muziek   2 0</t>
  </si>
  <si>
    <t>Kantoor  IT</t>
  </si>
  <si>
    <t>Kunst  media</t>
  </si>
  <si>
    <t>TOTAAL  BLOK   M  - KUNSTEN</t>
  </si>
  <si>
    <t>BLOK O</t>
  </si>
  <si>
    <t>Studie zaal  6  en  7</t>
  </si>
  <si>
    <t>Amfitheater</t>
  </si>
  <si>
    <t>Toiletten  G</t>
  </si>
  <si>
    <t>Zaal  radio  XL</t>
  </si>
  <si>
    <t>TOTAAL  BLOK   O</t>
  </si>
  <si>
    <t>BEWAKERS</t>
  </si>
  <si>
    <t>TOTAAL    BEWAKERS</t>
  </si>
  <si>
    <t xml:space="preserve">BUITEN  </t>
  </si>
  <si>
    <t>Speelplaats  basis</t>
  </si>
  <si>
    <t>klinkers</t>
  </si>
  <si>
    <t>Speelplaats  kleuter/terras/speeltoestellen</t>
  </si>
  <si>
    <t>Speelplaats  middelbaar</t>
  </si>
  <si>
    <t>Wegen  binnen de omheining  van  de school</t>
  </si>
  <si>
    <t xml:space="preserve">TOTAAL  BUITEN  </t>
  </si>
  <si>
    <t>TOTAAL    PARKINGS</t>
  </si>
  <si>
    <t>Ruiten, wanden; Deuren met glas</t>
  </si>
  <si>
    <t>Ruiten, wanden; Deuren met glas met uitzondering van glastegels</t>
  </si>
  <si>
    <t xml:space="preserve">Ruiten, wanden; Deuren met glas </t>
  </si>
  <si>
    <t xml:space="preserve"> M(Kunsten)</t>
  </si>
  <si>
    <t>Ruiten, Wanden; Deuren met glas</t>
  </si>
  <si>
    <t>Ruiten en deuren met glas</t>
  </si>
  <si>
    <t>Lichtschachten parking</t>
  </si>
  <si>
    <t>Ruiten</t>
  </si>
  <si>
    <t>Blokken CP-DP-AS-BS</t>
  </si>
  <si>
    <t>De 4 atriums binnen en dakramen</t>
  </si>
  <si>
    <t>De doorgangen tussen de blokken</t>
  </si>
  <si>
    <t>Dakraam plexi derde verdieping</t>
  </si>
  <si>
    <t>Ruiten, wanden; Deuren met uitzondering van de 3 voorgaande posten en koepels die lichtschachten vormen</t>
  </si>
  <si>
    <t>Kleuterschool</t>
  </si>
  <si>
    <t>Rotondes onthaal ouders</t>
  </si>
  <si>
    <t>Ruiten, Wanden; Deuren met glas en de opvang</t>
  </si>
  <si>
    <t>Geb. Administratie</t>
  </si>
  <si>
    <t>Ruiten, Wanden; Deuren met glas met uitzondering van het glazen dak en de glastegels</t>
  </si>
  <si>
    <t>Europese School van Brussel IV - Laken</t>
  </si>
  <si>
    <t>Europese School van Brussel 4</t>
  </si>
  <si>
    <t>Sint-Annadreef 86, 1020 Laken
1020 Laken 
Sint-Annadreef 86
1020 Laken 
Sint-Annadreef 86 - 1020 Laken</t>
  </si>
  <si>
    <t>3 100 leerlingen</t>
  </si>
  <si>
    <t>Glazen oppervlakten binnen+buiten</t>
  </si>
  <si>
    <t>Oppervlakte (m²)</t>
  </si>
  <si>
    <t>Gebouw A - Middelbaar</t>
  </si>
  <si>
    <t>Gebouw B - Wetenschappen</t>
  </si>
  <si>
    <t>Gebouw D - Kantine</t>
  </si>
  <si>
    <t>Gebouw E - Sportzaal</t>
  </si>
  <si>
    <t>Gebouw F - kleuter</t>
  </si>
  <si>
    <t>Gebouw G - Administratie</t>
  </si>
  <si>
    <t>Gebouw G - Kunsten</t>
  </si>
  <si>
    <t>Gebouw J - Basis</t>
  </si>
  <si>
    <t>Gebouw K - Basis</t>
  </si>
  <si>
    <t>Gebouw L - Bibliotheek</t>
  </si>
  <si>
    <t>Gebouw M - APEE</t>
  </si>
  <si>
    <t>Gebouw N - Sportzaal</t>
  </si>
  <si>
    <t>Gebouw Q - Bewakers</t>
  </si>
  <si>
    <t>Gebouw R - Polyvalente zaal</t>
  </si>
  <si>
    <t>Gebouw S - Opvang</t>
  </si>
  <si>
    <t>Gebouw T - Opvang</t>
  </si>
  <si>
    <t>Gebouw W - Middelbaar</t>
  </si>
  <si>
    <t>Totale oppervlakte ruiten (binnen+ buiten) (m²)</t>
  </si>
  <si>
    <t>buitenterreinen exclusief parking</t>
  </si>
  <si>
    <t>Speelplaats Basis P1,P2</t>
  </si>
  <si>
    <t>Speelplaats Basis P3,P4,P5</t>
  </si>
  <si>
    <t>Speelplaats kleuter/terras/speeltoestellen</t>
  </si>
  <si>
    <t>Speelplaats middelbaar</t>
  </si>
  <si>
    <t>Overdekte speelplaats D hoog</t>
  </si>
  <si>
    <t>Overdekte speelplaats D laag</t>
  </si>
  <si>
    <t>Totale oppervlakte buitenterreinen exclusief parking (m²)</t>
  </si>
  <si>
    <t>Parking auto’s</t>
  </si>
  <si>
    <t>Totale binnenoppervlakte gebouwen (m²)</t>
  </si>
  <si>
    <t>Totale binnenoppervlakte gebouwen (m²) als volgt vermeld:</t>
  </si>
  <si>
    <t>Gebouw: A (Middelbaar)</t>
  </si>
  <si>
    <t>overloop</t>
  </si>
  <si>
    <t>sanitaire voorzieningen dames</t>
  </si>
  <si>
    <t>sanitaire voorzieningen heren</t>
  </si>
  <si>
    <t>Sanitaire voorziening PBM</t>
  </si>
  <si>
    <t>sas lift</t>
  </si>
  <si>
    <t>2 kantoren adviseurs</t>
  </si>
  <si>
    <t>klas</t>
  </si>
  <si>
    <t>studiezaal</t>
  </si>
  <si>
    <t>Totaal verdieping 0</t>
  </si>
  <si>
    <t>schoonmaaklokaal</t>
  </si>
  <si>
    <t>speciale klas</t>
  </si>
  <si>
    <t>Totaal verdieping 1</t>
  </si>
  <si>
    <t>Totaal verdieping 2</t>
  </si>
  <si>
    <t>kleedkamer</t>
  </si>
  <si>
    <t>Totaal verdieping 3</t>
  </si>
  <si>
    <t>Totale oppervlakte van gebouw A (m²)</t>
  </si>
  <si>
    <t>Gebouw: B (Wetenschappen)</t>
  </si>
  <si>
    <t>kantoor adviseur</t>
  </si>
  <si>
    <t>lab fysica</t>
  </si>
  <si>
    <t>voorbereiding fysica</t>
  </si>
  <si>
    <t>berging</t>
  </si>
  <si>
    <t>sas sanitaire voorzieningen</t>
  </si>
  <si>
    <t>lab bio (6 tafels met elk 1 wasbak)</t>
  </si>
  <si>
    <t>voorbereiding bio</t>
  </si>
  <si>
    <t>lab chemie (6 tafels met elk 1 wasbak)</t>
  </si>
  <si>
    <t>voorbereiding chemie</t>
  </si>
  <si>
    <t>voorbereiding geïntegreerde wetenschappen</t>
  </si>
  <si>
    <t>Sanitaire voorzieningen PBM</t>
  </si>
  <si>
    <t>Totale oppervlakte van gebouw B (m²)</t>
  </si>
  <si>
    <t>Moeilijkheid/vaststellingen:</t>
  </si>
  <si>
    <t>Wasbak van de tafels chemie/bio (regelmatig verstopt door de producten van de experimenten)</t>
  </si>
  <si>
    <t>Gebouw: D (Kantine)</t>
  </si>
  <si>
    <t>sas trappen</t>
  </si>
  <si>
    <t>kleedkamer leerkracht</t>
  </si>
  <si>
    <t>turnzaal</t>
  </si>
  <si>
    <t>Deurmat</t>
  </si>
  <si>
    <t>Totaal verdieping -1</t>
  </si>
  <si>
    <t>sas lokaal</t>
  </si>
  <si>
    <t>vetscheider</t>
  </si>
  <si>
    <t>hal</t>
  </si>
  <si>
    <t>kantine leerlingen</t>
  </si>
  <si>
    <t>kantine leerkracht</t>
  </si>
  <si>
    <t>gang kantine</t>
  </si>
  <si>
    <t>Linoleum + Beton</t>
  </si>
  <si>
    <t>Totale oppervlakte van gebouw D (m²)</t>
  </si>
  <si>
    <t>Gebouw: E (Sportzaal)</t>
  </si>
  <si>
    <t>omnisportzaal</t>
  </si>
  <si>
    <t>gang</t>
  </si>
  <si>
    <t>sanitaire voorzieningen PBM</t>
  </si>
  <si>
    <t>pingpongtafels</t>
  </si>
  <si>
    <t>ontspanningszaal</t>
  </si>
  <si>
    <t>fitnesszaal</t>
  </si>
  <si>
    <t>vuilnislokaal</t>
  </si>
  <si>
    <t>Totale oppervlakte van gebouw E (m²)</t>
  </si>
  <si>
    <t>Gebouw: F (kleuter)</t>
  </si>
  <si>
    <t xml:space="preserve">sanitaire voorzieningen </t>
  </si>
  <si>
    <t>polyvalente ruimte</t>
  </si>
  <si>
    <t>Berging</t>
  </si>
  <si>
    <t>sanitaire voorzieningen</t>
  </si>
  <si>
    <t>culinaire zaal</t>
  </si>
  <si>
    <t>Klas</t>
  </si>
  <si>
    <t>Totale oppervlakte van gebouw F (m²)</t>
  </si>
  <si>
    <t>Gebouw: G</t>
  </si>
  <si>
    <t>Hoofdtrap west</t>
  </si>
  <si>
    <t>Marmer</t>
  </si>
  <si>
    <t>hoofdtrap west</t>
  </si>
  <si>
    <t>Totale oppervlakte van gebouw G (m²)</t>
  </si>
  <si>
    <t>Gebouw: G Administratie</t>
  </si>
  <si>
    <t>centrale ruimte</t>
  </si>
  <si>
    <t>Inkom PBM</t>
  </si>
  <si>
    <t>lokaal water</t>
  </si>
  <si>
    <t>server ICT</t>
  </si>
  <si>
    <t>telefooncentrale</t>
  </si>
  <si>
    <t>wachtzaal</t>
  </si>
  <si>
    <t>Auscultatie</t>
  </si>
  <si>
    <t>Dokter</t>
  </si>
  <si>
    <t>Bijgebouw keuken</t>
  </si>
  <si>
    <t>lift</t>
  </si>
  <si>
    <t>hoofdtrap oost</t>
  </si>
  <si>
    <t>Lichtkoker</t>
  </si>
  <si>
    <t>PEXT?</t>
  </si>
  <si>
    <t>trap inkom</t>
  </si>
  <si>
    <t>kantoor</t>
  </si>
  <si>
    <t>radiostudio</t>
  </si>
  <si>
    <t>kantoor adjunct-directeur</t>
  </si>
  <si>
    <t>vrije ruimte</t>
  </si>
  <si>
    <t>archieven</t>
  </si>
  <si>
    <t>vergaderzaal</t>
  </si>
  <si>
    <t>Totale oppervlakte van gebouw G Administratie (m²)</t>
  </si>
  <si>
    <t>Gebouw: G Kunsten</t>
  </si>
  <si>
    <t>Muziek</t>
  </si>
  <si>
    <t>Manuele activiteiten</t>
  </si>
  <si>
    <t>tekenklas</t>
  </si>
  <si>
    <t>Sanitaire voorzieningen dames</t>
  </si>
  <si>
    <t>pianoklas</t>
  </si>
  <si>
    <t>inkomportaal</t>
  </si>
  <si>
    <t>muziekklas</t>
  </si>
  <si>
    <t>beschikbaar lokaal</t>
  </si>
  <si>
    <t>kunstklas</t>
  </si>
  <si>
    <t>Overloop/gang/sas</t>
  </si>
  <si>
    <t>Totale oppervlakte van gebouw G Kunsten (m²)</t>
  </si>
  <si>
    <t>Gebouw:  J (Basis)</t>
  </si>
  <si>
    <t>sanitaire voorzieningen leerkracht</t>
  </si>
  <si>
    <t>overloop trappen</t>
  </si>
  <si>
    <t>wiskundemateriaal</t>
  </si>
  <si>
    <t>Fotokopieertoestel</t>
  </si>
  <si>
    <t>Werkzaal</t>
  </si>
  <si>
    <t>Totale oppervlakte van gebouw J (m²)</t>
  </si>
  <si>
    <t>Gebouw:  K (basis)</t>
  </si>
  <si>
    <t>deurmat</t>
  </si>
  <si>
    <t>inkomsas</t>
  </si>
  <si>
    <t>1 Deurmat</t>
  </si>
  <si>
    <t>klas remedial teaching</t>
  </si>
  <si>
    <t>klas voertaal</t>
  </si>
  <si>
    <t>Totale oppervlakte van gebouw K (m²)</t>
  </si>
  <si>
    <t>Gebouw:  L (Bibliotheek)</t>
  </si>
  <si>
    <t>onderhoud</t>
  </si>
  <si>
    <t>Totale oppervlakte van gebouw L (m²)</t>
  </si>
  <si>
    <t>Gebouw:  M (APEE)</t>
  </si>
  <si>
    <t>Opvang + klas</t>
  </si>
  <si>
    <t>2 Deurmatten</t>
  </si>
  <si>
    <t>Klas godsdienst/zedenleer</t>
  </si>
  <si>
    <t>Totale oppervlakte van gebouw M (m²)</t>
  </si>
  <si>
    <t>Gebouw:  N (Sportzalen)</t>
  </si>
  <si>
    <t>Kleedkamer</t>
  </si>
  <si>
    <t>sas kleedkamers</t>
  </si>
  <si>
    <t>gang buiten</t>
  </si>
  <si>
    <t>kleedkamers heren</t>
  </si>
  <si>
    <t>kleedkamers dames</t>
  </si>
  <si>
    <t>magazijn</t>
  </si>
  <si>
    <t>Totale oppervlakte van gebouw N (m²)</t>
  </si>
  <si>
    <t>Gebouw:  Q (Bewakers)</t>
  </si>
  <si>
    <t>kantoor bewaking</t>
  </si>
  <si>
    <t>technisch lokaal</t>
  </si>
  <si>
    <t>Totale oppervlakte van gebouw Q (m²)</t>
  </si>
  <si>
    <t>Gebouw:  R (Polyvalente zaal)</t>
  </si>
  <si>
    <t>4 Deurmatten</t>
  </si>
  <si>
    <t>bergingen</t>
  </si>
  <si>
    <t>Totale oppervlakte van gebouw R (m²)</t>
  </si>
  <si>
    <t>Gebouw:  S (Opvang)</t>
  </si>
  <si>
    <t>1 deurmat</t>
  </si>
  <si>
    <t>Opvangklas</t>
  </si>
  <si>
    <t>kantoor APEE</t>
  </si>
  <si>
    <t>Totale oppervlakte van gebouw S (m²)</t>
  </si>
  <si>
    <t>Gebouw:  T (Opvang)</t>
  </si>
  <si>
    <t>lerarenkamer keuken</t>
  </si>
  <si>
    <t>kantoor dir.</t>
  </si>
  <si>
    <t>kantoor leerk.</t>
  </si>
  <si>
    <t>Totale oppervlakte van gebouw T (m²)</t>
  </si>
  <si>
    <t>Gebouw:  W</t>
  </si>
  <si>
    <t>kluisjes</t>
  </si>
  <si>
    <t>IT-lokaal</t>
  </si>
  <si>
    <t>sanitaire voorzieningen onderwijzers</t>
  </si>
  <si>
    <t>diensten</t>
  </si>
  <si>
    <t>lokaal onderwijzers</t>
  </si>
  <si>
    <t>gespecialiseerde zaal</t>
  </si>
  <si>
    <t>werkzaal</t>
  </si>
  <si>
    <t>Totaal verdieping 4</t>
  </si>
  <si>
    <t>Totale oppervlakte van gebouw W (m²)</t>
  </si>
  <si>
    <t>Europese School van Mol</t>
  </si>
  <si>
    <t>7:00 tot en met 20:00</t>
  </si>
  <si>
    <t>1 000 personen</t>
  </si>
  <si>
    <t>Gebouw</t>
  </si>
  <si>
    <t>Deel</t>
  </si>
  <si>
    <t>Nummer</t>
  </si>
  <si>
    <t>Soort lokaal</t>
  </si>
  <si>
    <t>Soort vloer</t>
  </si>
  <si>
    <t>Basisschool</t>
  </si>
  <si>
    <t>Rechtergang</t>
  </si>
  <si>
    <t>secretariaat</t>
  </si>
  <si>
    <t>directie</t>
  </si>
  <si>
    <t>Kantoor PA</t>
  </si>
  <si>
    <t>Klassen 39+40+41+42+44</t>
  </si>
  <si>
    <t>Klassen 43+45</t>
  </si>
  <si>
    <t>bibliotheek+mediatheek</t>
  </si>
  <si>
    <t>Kunst</t>
  </si>
  <si>
    <t>Didactisch materiaal</t>
  </si>
  <si>
    <t>Opvangklas 28+29+30+31  Opvang</t>
  </si>
  <si>
    <t>Klassen 6+7+8+9+10</t>
  </si>
  <si>
    <t>Klassen 12+13+14+15+16+17+18</t>
  </si>
  <si>
    <t>Trap</t>
  </si>
  <si>
    <t>medische dienst</t>
  </si>
  <si>
    <t>Ziekenboeg/Kinderkamer</t>
  </si>
  <si>
    <t>Consultatiezaal</t>
  </si>
  <si>
    <t>Klassen 19+20+21+22+23+24+25</t>
  </si>
  <si>
    <t>Inkomhal en refter</t>
  </si>
  <si>
    <t>klassen van de allerkleinsten</t>
  </si>
  <si>
    <t>Hal voor verschillende sporten</t>
  </si>
  <si>
    <t>Pingpongzaal</t>
  </si>
  <si>
    <t>Opslagruimte sportzaal</t>
  </si>
  <si>
    <t>Keuken van het personeel</t>
  </si>
  <si>
    <t>Zwembad + sportgebouw</t>
  </si>
  <si>
    <t>gang zwembad</t>
  </si>
  <si>
    <t>Kantoor directie</t>
  </si>
  <si>
    <t>Studentenverblijf</t>
  </si>
  <si>
    <t>Leeszaal</t>
  </si>
  <si>
    <t>Middelbare school</t>
  </si>
  <si>
    <t>Hout</t>
  </si>
  <si>
    <t>Sanitaire voorzieningen meisjes</t>
  </si>
  <si>
    <t>Sanitaire voorzieningen jongens</t>
  </si>
  <si>
    <t>Sanitaire voorzieningen personeel</t>
  </si>
  <si>
    <t xml:space="preserve">Lift </t>
  </si>
  <si>
    <t>Sanitaire voorziening</t>
  </si>
  <si>
    <t>Wetenschap</t>
  </si>
  <si>
    <t>Klassen 118-125</t>
  </si>
  <si>
    <t>Klassen 111 +112</t>
  </si>
  <si>
    <t>Adjunct-directeur</t>
  </si>
  <si>
    <t>Wetenschappen</t>
  </si>
  <si>
    <t>Klas 216</t>
  </si>
  <si>
    <t>Klassen 205-215</t>
  </si>
  <si>
    <t>Klassen 222-230</t>
  </si>
  <si>
    <t>Geschiedenis en aardrijkskunde</t>
  </si>
  <si>
    <t>Kantine</t>
  </si>
  <si>
    <t>wc heren</t>
  </si>
  <si>
    <t>Inkom + hal</t>
  </si>
  <si>
    <t>Speeltuin van de bossen</t>
  </si>
  <si>
    <t>Sanitaire voorziening jongens</t>
  </si>
  <si>
    <t>Sanitaire voorziening meisjes</t>
  </si>
  <si>
    <t>bestrating, beton</t>
  </si>
  <si>
    <t>Sportveld</t>
  </si>
  <si>
    <t>gras</t>
  </si>
  <si>
    <t>Paden (voetgangers)</t>
  </si>
  <si>
    <t>Weg</t>
  </si>
  <si>
    <t>m² (binnen/buiten)</t>
  </si>
  <si>
    <t>Gebouw van de directie</t>
  </si>
  <si>
    <t>Basis</t>
  </si>
  <si>
    <t>Middelbaar</t>
  </si>
  <si>
    <t>Vleugel A</t>
  </si>
  <si>
    <t>Vleugel B</t>
  </si>
  <si>
    <t>Vleugel C1-C2</t>
  </si>
  <si>
    <t>Inkom A-B</t>
  </si>
  <si>
    <t>Kleuter</t>
  </si>
  <si>
    <t>Sportcomplex</t>
  </si>
  <si>
    <t>feestzaal</t>
  </si>
  <si>
    <t>pedagogisch centrum</t>
  </si>
  <si>
    <t>zwembad + turnzaal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</si>
</sst>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u/>
      <sz val="12"/>
      <color theme="8" tint="-0.249977111117893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Garamond"/>
      <family val="1"/>
    </font>
    <font>
      <b/>
      <sz val="14"/>
      <color theme="1"/>
      <name val="Times New Roman"/>
      <family val="1"/>
    </font>
    <font>
      <sz val="12"/>
      <color rgb="FFFF0000"/>
      <name val="Garamond"/>
      <family val="1"/>
    </font>
    <font>
      <b/>
      <u/>
      <sz val="12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name val="Calibri"/>
      <family val="2"/>
      <scheme val="minor"/>
    </font>
    <font>
      <b/>
      <u/>
      <sz val="11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Times New Roman"/>
      <family val="1"/>
    </font>
    <font>
      <b/>
      <i/>
      <sz val="12"/>
      <color theme="1"/>
      <name val="Garamond"/>
      <family val="1"/>
    </font>
    <font>
      <sz val="12"/>
      <color theme="8" tint="-0.249977111117893"/>
      <name val="Garamond"/>
      <family val="1"/>
    </font>
    <font>
      <b/>
      <i/>
      <sz val="12"/>
      <color theme="8" tint="-0.249977111117893"/>
      <name val="Garamond"/>
      <family val="1"/>
    </font>
    <font>
      <i/>
      <sz val="12"/>
      <name val="Garamond"/>
      <family val="1"/>
    </font>
    <font>
      <sz val="8"/>
      <name val="Arial"/>
      <family val="2"/>
    </font>
    <font>
      <b/>
      <u/>
      <sz val="12"/>
      <color theme="8" tint="-0.249977111117893"/>
      <name val="Garamond"/>
      <family val="1"/>
    </font>
    <font>
      <i/>
      <sz val="10"/>
      <name val="Arial"/>
      <family val="2"/>
    </font>
    <font>
      <b/>
      <sz val="12"/>
      <color rgb="FFFF0000"/>
      <name val="Garamond"/>
      <family val="1"/>
    </font>
    <font>
      <sz val="12"/>
      <name val="Garamond"/>
      <family val="1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Garamond"/>
      <family val="1"/>
    </font>
    <font>
      <b/>
      <sz val="12"/>
      <name val="Garamond"/>
      <family val="1"/>
    </font>
    <font>
      <b/>
      <sz val="11"/>
      <name val="Arial"/>
      <family val="2"/>
    </font>
    <font>
      <b/>
      <sz val="12"/>
      <color indexed="12"/>
      <name val="Garamond"/>
      <family val="1"/>
    </font>
    <font>
      <b/>
      <sz val="11"/>
      <name val="Garamond"/>
      <family val="1"/>
    </font>
    <font>
      <b/>
      <u val="double"/>
      <sz val="14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rgb="FF0070C0"/>
      <name val="Garamond"/>
      <family val="1"/>
    </font>
    <font>
      <b/>
      <u/>
      <sz val="12"/>
      <color rgb="FFFF0000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b/>
      <u/>
      <sz val="12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Garamond"/>
      <family val="1"/>
    </font>
    <font>
      <i/>
      <sz val="12"/>
      <color rgb="FFFF0000"/>
      <name val="Garamond"/>
      <family val="1"/>
    </font>
    <font>
      <b/>
      <i/>
      <u/>
      <sz val="12"/>
      <color rgb="FFFF0000"/>
      <name val="Garamond"/>
      <family val="1"/>
    </font>
    <font>
      <b/>
      <i/>
      <sz val="12"/>
      <name val="Garamond"/>
      <family val="1"/>
    </font>
    <font>
      <b/>
      <i/>
      <sz val="12"/>
      <color rgb="FFFF000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3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164" fontId="2" fillId="0" borderId="8" xfId="1" applyFont="1" applyBorder="1"/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0" fillId="0" borderId="0" xfId="0" applyNumberFormat="1"/>
    <xf numFmtId="0" fontId="16" fillId="0" borderId="4" xfId="0" applyFont="1" applyBorder="1" applyAlignment="1">
      <alignment horizontal="center" vertical="center" wrapText="1"/>
    </xf>
    <xf numFmtId="164" fontId="15" fillId="0" borderId="4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9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/>
    <xf numFmtId="164" fontId="3" fillId="0" borderId="10" xfId="1" applyFont="1" applyBorder="1"/>
    <xf numFmtId="0" fontId="3" fillId="0" borderId="7" xfId="0" applyFont="1" applyBorder="1" applyAlignment="1">
      <alignment horizontal="center" vertical="center" wrapText="1"/>
    </xf>
    <xf numFmtId="164" fontId="2" fillId="0" borderId="8" xfId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7" fillId="0" borderId="0" xfId="1" applyFont="1" applyBorder="1" applyAlignment="1">
      <alignment horizontal="center" vertical="center" wrapText="1"/>
    </xf>
    <xf numFmtId="0" fontId="21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0" fillId="0" borderId="0" xfId="0" applyNumberFormat="1"/>
    <xf numFmtId="0" fontId="24" fillId="0" borderId="9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1" applyFont="1" applyBorder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/>
    <xf numFmtId="164" fontId="3" fillId="0" borderId="10" xfId="1" applyFont="1" applyBorder="1" applyAlignment="1">
      <alignment horizontal="right" vertical="center" wrapText="1"/>
    </xf>
    <xf numFmtId="164" fontId="3" fillId="0" borderId="24" xfId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0" fillId="0" borderId="22" xfId="0" applyNumberFormat="1" applyBorder="1"/>
    <xf numFmtId="164" fontId="2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4" borderId="4" xfId="3" applyFont="1" applyFill="1" applyBorder="1" applyAlignment="1">
      <alignment horizontal="center"/>
    </xf>
    <xf numFmtId="164" fontId="28" fillId="0" borderId="4" xfId="1" applyFont="1" applyBorder="1"/>
    <xf numFmtId="0" fontId="27" fillId="0" borderId="4" xfId="3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164" fontId="27" fillId="0" borderId="4" xfId="1" applyFont="1" applyBorder="1" applyAlignment="1">
      <alignment horizontal="center"/>
    </xf>
    <xf numFmtId="0" fontId="29" fillId="0" borderId="4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164" fontId="27" fillId="4" borderId="4" xfId="1" applyFont="1" applyFill="1" applyBorder="1" applyAlignment="1">
      <alignment horizontal="center"/>
    </xf>
    <xf numFmtId="0" fontId="31" fillId="4" borderId="9" xfId="3" applyFont="1" applyFill="1" applyBorder="1"/>
    <xf numFmtId="0" fontId="32" fillId="0" borderId="4" xfId="3" applyFont="1" applyBorder="1" applyAlignment="1">
      <alignment horizontal="center"/>
    </xf>
    <xf numFmtId="164" fontId="32" fillId="0" borderId="4" xfId="1" applyFont="1" applyBorder="1" applyAlignment="1">
      <alignment horizontal="center"/>
    </xf>
    <xf numFmtId="0" fontId="33" fillId="0" borderId="9" xfId="3" applyFont="1" applyBorder="1"/>
    <xf numFmtId="0" fontId="31" fillId="4" borderId="9" xfId="3" applyFont="1" applyFill="1" applyBorder="1" applyAlignment="1">
      <alignment horizontal="left"/>
    </xf>
    <xf numFmtId="0" fontId="25" fillId="0" borderId="9" xfId="3" applyFont="1" applyBorder="1"/>
    <xf numFmtId="0" fontId="31" fillId="0" borderId="9" xfId="3" applyFont="1" applyBorder="1" applyAlignment="1">
      <alignment horizontal="left"/>
    </xf>
    <xf numFmtId="0" fontId="31" fillId="5" borderId="9" xfId="3" applyFont="1" applyFill="1" applyBorder="1" applyAlignment="1">
      <alignment horizontal="left"/>
    </xf>
    <xf numFmtId="0" fontId="27" fillId="5" borderId="4" xfId="3" applyFont="1" applyFill="1" applyBorder="1" applyAlignment="1">
      <alignment horizontal="center"/>
    </xf>
    <xf numFmtId="164" fontId="27" fillId="5" borderId="4" xfId="1" applyFont="1" applyFill="1" applyBorder="1" applyAlignment="1">
      <alignment horizontal="center"/>
    </xf>
    <xf numFmtId="0" fontId="0" fillId="5" borderId="0" xfId="0" applyFill="1"/>
    <xf numFmtId="0" fontId="31" fillId="5" borderId="22" xfId="3" applyFont="1" applyFill="1" applyBorder="1" applyAlignment="1">
      <alignment horizontal="left"/>
    </xf>
    <xf numFmtId="0" fontId="27" fillId="5" borderId="5" xfId="3" applyFont="1" applyFill="1" applyBorder="1" applyAlignment="1">
      <alignment horizontal="center"/>
    </xf>
    <xf numFmtId="164" fontId="27" fillId="5" borderId="5" xfId="1" applyFont="1" applyFill="1" applyBorder="1" applyAlignment="1">
      <alignment horizontal="center"/>
    </xf>
    <xf numFmtId="0" fontId="25" fillId="0" borderId="22" xfId="3" applyFont="1" applyBorder="1"/>
    <xf numFmtId="0" fontId="27" fillId="0" borderId="5" xfId="3" applyFont="1" applyBorder="1" applyAlignment="1">
      <alignment horizontal="center"/>
    </xf>
    <xf numFmtId="164" fontId="27" fillId="0" borderId="5" xfId="1" applyFont="1" applyBorder="1" applyAlignment="1">
      <alignment horizontal="center"/>
    </xf>
    <xf numFmtId="164" fontId="2" fillId="0" borderId="0" xfId="1" applyFont="1" applyBorder="1" applyAlignment="1">
      <alignment horizontal="right" vertical="center" wrapText="1"/>
    </xf>
    <xf numFmtId="0" fontId="25" fillId="4" borderId="1" xfId="3" applyFont="1" applyFill="1" applyBorder="1"/>
    <xf numFmtId="0" fontId="27" fillId="0" borderId="7" xfId="3" applyFont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5" xfId="0" applyFont="1" applyBorder="1" applyAlignment="1">
      <alignment vertical="center" wrapText="1"/>
    </xf>
    <xf numFmtId="0" fontId="3" fillId="0" borderId="0" xfId="0" applyFont="1"/>
    <xf numFmtId="164" fontId="0" fillId="0" borderId="0" xfId="1" applyFo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3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0" fillId="5" borderId="4" xfId="0" applyFill="1" applyBorder="1" applyAlignment="1">
      <alignment horizontal="left" indent="2"/>
    </xf>
    <xf numFmtId="0" fontId="3" fillId="5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15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left" indent="2"/>
    </xf>
    <xf numFmtId="0" fontId="3" fillId="5" borderId="21" xfId="0" applyFont="1" applyFill="1" applyBorder="1" applyAlignment="1">
      <alignment horizontal="center" vertical="center" wrapText="1"/>
    </xf>
    <xf numFmtId="0" fontId="0" fillId="5" borderId="21" xfId="0" applyFill="1" applyBorder="1"/>
    <xf numFmtId="0" fontId="15" fillId="5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3" fillId="5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indent="2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2" fontId="13" fillId="5" borderId="4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2" fontId="13" fillId="5" borderId="4" xfId="0" applyNumberFormat="1" applyFont="1" applyFill="1" applyBorder="1" applyAlignment="1">
      <alignment horizontal="right"/>
    </xf>
    <xf numFmtId="0" fontId="34" fillId="5" borderId="4" xfId="0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left" vertical="center"/>
    </xf>
    <xf numFmtId="2" fontId="13" fillId="5" borderId="12" xfId="0" applyNumberFormat="1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right"/>
    </xf>
    <xf numFmtId="0" fontId="34" fillId="5" borderId="21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/>
    <xf numFmtId="0" fontId="41" fillId="0" borderId="0" xfId="0" applyFont="1"/>
    <xf numFmtId="2" fontId="41" fillId="0" borderId="0" xfId="0" applyNumberFormat="1" applyFont="1"/>
    <xf numFmtId="0" fontId="5" fillId="3" borderId="4" xfId="0" applyFont="1" applyFill="1" applyBorder="1" applyAlignment="1">
      <alignment horizontal="center"/>
    </xf>
    <xf numFmtId="0" fontId="13" fillId="5" borderId="21" xfId="0" applyFont="1" applyFill="1" applyBorder="1"/>
    <xf numFmtId="2" fontId="13" fillId="5" borderId="5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Border="1"/>
    <xf numFmtId="0" fontId="0" fillId="0" borderId="31" xfId="0" applyBorder="1"/>
    <xf numFmtId="0" fontId="11" fillId="0" borderId="0" xfId="0" applyFont="1"/>
    <xf numFmtId="0" fontId="12" fillId="0" borderId="0" xfId="0" applyFont="1"/>
    <xf numFmtId="0" fontId="3" fillId="0" borderId="22" xfId="0" applyFont="1" applyBorder="1"/>
    <xf numFmtId="0" fontId="3" fillId="0" borderId="5" xfId="0" applyFont="1" applyBorder="1" applyAlignment="1">
      <alignment horizontal="left"/>
    </xf>
    <xf numFmtId="164" fontId="3" fillId="0" borderId="24" xfId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0" fillId="0" borderId="0" xfId="0" applyNumberFormat="1"/>
    <xf numFmtId="0" fontId="3" fillId="0" borderId="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64" fontId="42" fillId="4" borderId="4" xfId="1" applyFont="1" applyFill="1" applyBorder="1" applyAlignment="1">
      <alignment horizontal="center"/>
    </xf>
    <xf numFmtId="164" fontId="27" fillId="0" borderId="4" xfId="1" applyFont="1" applyBorder="1" applyAlignment="1">
      <alignment horizontal="right"/>
    </xf>
    <xf numFmtId="0" fontId="15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32" xfId="0" applyBorder="1"/>
    <xf numFmtId="0" fontId="32" fillId="0" borderId="2" xfId="3" applyFont="1" applyBorder="1" applyAlignment="1">
      <alignment horizontal="center"/>
    </xf>
    <xf numFmtId="164" fontId="32" fillId="0" borderId="2" xfId="1" applyFont="1" applyFill="1" applyBorder="1" applyAlignment="1">
      <alignment horizontal="center"/>
    </xf>
    <xf numFmtId="164" fontId="27" fillId="0" borderId="4" xfId="1" applyFont="1" applyFill="1" applyBorder="1" applyAlignment="1">
      <alignment horizontal="center"/>
    </xf>
    <xf numFmtId="164" fontId="29" fillId="3" borderId="4" xfId="1" applyFont="1" applyFill="1" applyBorder="1" applyAlignment="1">
      <alignment horizontal="center"/>
    </xf>
    <xf numFmtId="0" fontId="30" fillId="3" borderId="9" xfId="3" applyFont="1" applyFill="1" applyBorder="1"/>
    <xf numFmtId="0" fontId="31" fillId="7" borderId="9" xfId="3" applyFont="1" applyFill="1" applyBorder="1" applyAlignment="1">
      <alignment horizontal="center"/>
    </xf>
    <xf numFmtId="0" fontId="24" fillId="4" borderId="9" xfId="3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 wrapText="1"/>
    </xf>
    <xf numFmtId="0" fontId="33" fillId="8" borderId="9" xfId="3" applyFont="1" applyFill="1" applyBorder="1"/>
    <xf numFmtId="0" fontId="31" fillId="8" borderId="9" xfId="3" applyFont="1" applyFill="1" applyBorder="1" applyAlignment="1">
      <alignment horizontal="left"/>
    </xf>
    <xf numFmtId="0" fontId="31" fillId="8" borderId="9" xfId="3" applyFont="1" applyFill="1" applyBorder="1" applyAlignment="1">
      <alignment horizontal="center"/>
    </xf>
    <xf numFmtId="0" fontId="31" fillId="7" borderId="9" xfId="0" applyFont="1" applyFill="1" applyBorder="1" applyAlignment="1">
      <alignment horizontal="center" vertical="center" wrapText="1"/>
    </xf>
    <xf numFmtId="164" fontId="32" fillId="0" borderId="4" xfId="1" applyFont="1" applyFill="1" applyBorder="1" applyAlignment="1">
      <alignment horizontal="center"/>
    </xf>
    <xf numFmtId="0" fontId="31" fillId="9" borderId="9" xfId="3" applyFont="1" applyFill="1" applyBorder="1" applyAlignment="1">
      <alignment horizontal="center"/>
    </xf>
    <xf numFmtId="164" fontId="42" fillId="3" borderId="4" xfId="1" applyFont="1" applyFill="1" applyBorder="1" applyAlignment="1">
      <alignment horizontal="center"/>
    </xf>
    <xf numFmtId="0" fontId="30" fillId="3" borderId="9" xfId="3" applyFont="1" applyFill="1" applyBorder="1" applyAlignment="1">
      <alignment horizontal="center"/>
    </xf>
    <xf numFmtId="0" fontId="31" fillId="9" borderId="9" xfId="3" applyFont="1" applyFill="1" applyBorder="1" applyAlignment="1">
      <alignment horizontal="left"/>
    </xf>
    <xf numFmtId="164" fontId="24" fillId="3" borderId="8" xfId="1" applyFont="1" applyFill="1" applyBorder="1" applyAlignment="1">
      <alignment horizontal="right" vertical="center" wrapText="1"/>
    </xf>
    <xf numFmtId="164" fontId="42" fillId="3" borderId="8" xfId="1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 indent="2"/>
    </xf>
    <xf numFmtId="0" fontId="3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5" fillId="5" borderId="12" xfId="0" applyFont="1" applyFill="1" applyBorder="1" applyAlignment="1">
      <alignment horizontal="left" indent="2"/>
    </xf>
    <xf numFmtId="0" fontId="5" fillId="5" borderId="12" xfId="0" applyFont="1" applyFill="1" applyBorder="1"/>
    <xf numFmtId="0" fontId="0" fillId="5" borderId="5" xfId="0" applyFill="1" applyBorder="1" applyAlignment="1">
      <alignment horizontal="left" indent="2"/>
    </xf>
    <xf numFmtId="0" fontId="3" fillId="5" borderId="35" xfId="0" applyFont="1" applyFill="1" applyBorder="1" applyAlignment="1">
      <alignment horizontal="center" vertical="center" wrapText="1"/>
    </xf>
    <xf numFmtId="0" fontId="5" fillId="5" borderId="35" xfId="0" applyFont="1" applyFill="1" applyBorder="1"/>
    <xf numFmtId="0" fontId="15" fillId="5" borderId="35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left" indent="2"/>
    </xf>
    <xf numFmtId="2" fontId="5" fillId="5" borderId="35" xfId="0" applyNumberFormat="1" applyFont="1" applyFill="1" applyBorder="1"/>
    <xf numFmtId="4" fontId="3" fillId="0" borderId="37" xfId="0" applyNumberFormat="1" applyFont="1" applyBorder="1"/>
    <xf numFmtId="4" fontId="3" fillId="0" borderId="10" xfId="1" applyNumberFormat="1" applyFont="1" applyBorder="1" applyAlignment="1">
      <alignment horizontal="right" vertical="center" wrapText="1"/>
    </xf>
    <xf numFmtId="164" fontId="17" fillId="0" borderId="32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13" fillId="5" borderId="4" xfId="2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64" fontId="9" fillId="0" borderId="10" xfId="1" applyFont="1" applyBorder="1"/>
    <xf numFmtId="164" fontId="24" fillId="0" borderId="4" xfId="1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164" fontId="44" fillId="0" borderId="4" xfId="1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164" fontId="46" fillId="11" borderId="4" xfId="1" applyFont="1" applyFill="1" applyBorder="1" applyAlignment="1">
      <alignment horizontal="center" vertical="center" wrapText="1"/>
    </xf>
    <xf numFmtId="164" fontId="17" fillId="11" borderId="4" xfId="1" applyFont="1" applyFill="1" applyBorder="1" applyAlignment="1">
      <alignment horizontal="center" vertical="center" wrapText="1"/>
    </xf>
    <xf numFmtId="164" fontId="24" fillId="0" borderId="4" xfId="1" applyFont="1" applyFill="1" applyBorder="1" applyAlignment="1">
      <alignment horizontal="center" vertical="center" wrapText="1"/>
    </xf>
    <xf numFmtId="164" fontId="24" fillId="0" borderId="4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4" fontId="25" fillId="0" borderId="4" xfId="1" applyFont="1" applyBorder="1" applyAlignment="1">
      <alignment horizontal="center" vertical="center" wrapText="1"/>
    </xf>
    <xf numFmtId="164" fontId="47" fillId="0" borderId="12" xfId="1" applyFont="1" applyBorder="1" applyAlignment="1">
      <alignment horizontal="center" vertical="center" wrapText="1"/>
    </xf>
    <xf numFmtId="164" fontId="24" fillId="0" borderId="8" xfId="1" applyFont="1" applyBorder="1" applyAlignment="1">
      <alignment horizontal="right" vertical="center" wrapText="1"/>
    </xf>
    <xf numFmtId="4" fontId="24" fillId="0" borderId="8" xfId="1" applyNumberFormat="1" applyFont="1" applyBorder="1" applyAlignment="1">
      <alignment horizontal="right" vertical="center" wrapText="1"/>
    </xf>
    <xf numFmtId="0" fontId="25" fillId="0" borderId="4" xfId="0" applyFont="1" applyBorder="1" applyAlignment="1">
      <alignment horizontal="left" vertical="center" wrapText="1"/>
    </xf>
    <xf numFmtId="164" fontId="13" fillId="0" borderId="14" xfId="1" applyFont="1" applyBorder="1" applyAlignment="1">
      <alignment horizontal="left"/>
    </xf>
    <xf numFmtId="164" fontId="13" fillId="0" borderId="15" xfId="1" applyFont="1" applyBorder="1" applyAlignment="1">
      <alignment horizontal="left"/>
    </xf>
    <xf numFmtId="164" fontId="13" fillId="0" borderId="25" xfId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164" fontId="13" fillId="0" borderId="4" xfId="1" applyFont="1" applyBorder="1" applyAlignment="1">
      <alignment horizontal="left"/>
    </xf>
    <xf numFmtId="164" fontId="13" fillId="0" borderId="10" xfId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14" xfId="1" applyFont="1" applyBorder="1" applyAlignment="1">
      <alignment horizontal="left"/>
    </xf>
    <xf numFmtId="164" fontId="0" fillId="0" borderId="15" xfId="1" applyFont="1" applyBorder="1" applyAlignment="1">
      <alignment horizontal="left"/>
    </xf>
    <xf numFmtId="164" fontId="0" fillId="0" borderId="16" xfId="1" applyFon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164" fontId="12" fillId="0" borderId="14" xfId="1" applyFont="1" applyBorder="1" applyAlignment="1">
      <alignment horizontal="left"/>
    </xf>
    <xf numFmtId="164" fontId="12" fillId="0" borderId="15" xfId="1" applyFont="1" applyBorder="1" applyAlignment="1">
      <alignment horizontal="left"/>
    </xf>
    <xf numFmtId="164" fontId="12" fillId="0" borderId="16" xfId="1" applyFont="1" applyBorder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15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15" fillId="0" borderId="14" xfId="1" applyFont="1" applyBorder="1" applyAlignment="1">
      <alignment horizontal="center" vertical="center" wrapText="1"/>
    </xf>
    <xf numFmtId="164" fontId="15" fillId="0" borderId="16" xfId="1" applyFont="1" applyBorder="1" applyAlignment="1">
      <alignment horizontal="center" vertical="center" wrapText="1"/>
    </xf>
    <xf numFmtId="164" fontId="24" fillId="0" borderId="14" xfId="1" applyFont="1" applyBorder="1" applyAlignment="1">
      <alignment horizontal="center" vertical="center" wrapText="1"/>
    </xf>
    <xf numFmtId="164" fontId="24" fillId="0" borderId="16" xfId="1" applyFont="1" applyBorder="1" applyAlignment="1">
      <alignment horizontal="center" vertical="center" wrapText="1"/>
    </xf>
    <xf numFmtId="164" fontId="24" fillId="0" borderId="4" xfId="1" applyFont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3" fillId="0" borderId="14" xfId="1" applyFont="1" applyBorder="1" applyAlignment="1">
      <alignment horizontal="center" vertical="center"/>
    </xf>
    <xf numFmtId="164" fontId="3" fillId="0" borderId="25" xfId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justify" wrapText="1"/>
    </xf>
    <xf numFmtId="0" fontId="12" fillId="0" borderId="15" xfId="0" applyFont="1" applyBorder="1" applyAlignment="1">
      <alignment horizontal="left" vertical="justify" wrapText="1"/>
    </xf>
    <xf numFmtId="0" fontId="12" fillId="0" borderId="16" xfId="0" applyFont="1" applyBorder="1" applyAlignment="1">
      <alignment horizontal="left" vertical="justify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4" fontId="3" fillId="0" borderId="26" xfId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164" fontId="24" fillId="0" borderId="7" xfId="1" applyFont="1" applyBorder="1" applyAlignment="1">
      <alignment horizontal="center" vertical="center"/>
    </xf>
    <xf numFmtId="164" fontId="24" fillId="0" borderId="8" xfId="1" applyFont="1" applyBorder="1" applyAlignment="1">
      <alignment horizontal="center" vertical="center"/>
    </xf>
    <xf numFmtId="0" fontId="40" fillId="0" borderId="14" xfId="0" applyFont="1" applyBorder="1" applyAlignment="1">
      <alignment horizontal="left"/>
    </xf>
    <xf numFmtId="0" fontId="40" fillId="0" borderId="15" xfId="0" applyFont="1" applyBorder="1" applyAlignment="1">
      <alignment horizontal="left"/>
    </xf>
    <xf numFmtId="0" fontId="40" fillId="0" borderId="16" xfId="0" applyFont="1" applyBorder="1" applyAlignment="1">
      <alignment horizontal="left"/>
    </xf>
    <xf numFmtId="164" fontId="12" fillId="0" borderId="26" xfId="1" applyFont="1" applyBorder="1" applyAlignment="1">
      <alignment horizontal="center" vertical="center"/>
    </xf>
    <xf numFmtId="164" fontId="12" fillId="0" borderId="27" xfId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left"/>
    </xf>
    <xf numFmtId="164" fontId="2" fillId="0" borderId="2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12" fillId="0" borderId="3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164" fontId="43" fillId="3" borderId="28" xfId="1" applyFont="1" applyFill="1" applyBorder="1" applyAlignment="1">
      <alignment horizontal="center"/>
    </xf>
    <xf numFmtId="164" fontId="43" fillId="3" borderId="20" xfId="1" applyFont="1" applyFill="1" applyBorder="1" applyAlignment="1">
      <alignment horizontal="center"/>
    </xf>
    <xf numFmtId="164" fontId="40" fillId="0" borderId="14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40" fillId="0" borderId="4" xfId="0" applyFont="1" applyBorder="1" applyAlignment="1">
      <alignment horizontal="left"/>
    </xf>
    <xf numFmtId="0" fontId="37" fillId="6" borderId="29" xfId="0" applyFont="1" applyFill="1" applyBorder="1" applyAlignment="1">
      <alignment horizontal="center" vertical="center"/>
    </xf>
    <xf numFmtId="0" fontId="37" fillId="6" borderId="30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7" fillId="6" borderId="29" xfId="0" applyFont="1" applyFill="1" applyBorder="1" applyAlignment="1">
      <alignment horizontal="center" vertical="center" wrapText="1"/>
    </xf>
    <xf numFmtId="0" fontId="37" fillId="6" borderId="30" xfId="0" applyFont="1" applyFill="1" applyBorder="1" applyAlignment="1">
      <alignment horizontal="center" vertical="center" wrapText="1"/>
    </xf>
    <xf numFmtId="0" fontId="24" fillId="6" borderId="29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2" fontId="24" fillId="6" borderId="29" xfId="0" applyNumberFormat="1" applyFont="1" applyFill="1" applyBorder="1" applyAlignment="1">
      <alignment horizontal="center" vertical="center" wrapText="1"/>
    </xf>
    <xf numFmtId="164" fontId="0" fillId="0" borderId="4" xfId="1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58D28BC9-F6E1-4EB6-9FE6-F71168A00316}"/>
    <cellStyle name="Percent" xfId="2" builtinId="5"/>
  </cellStyles>
  <dxfs count="0"/>
  <tableStyles count="0" defaultTableStyle="TableStyleMedium2" defaultPivotStyle="PivotStyleLight16"/>
  <colors>
    <mruColors>
      <color rgb="FFFFCCCC"/>
      <color rgb="FFCCFF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AAD3-17C9-4C9D-A169-2C3883A51865}">
  <dimension ref="A1:J22"/>
  <sheetViews>
    <sheetView tabSelected="1" workbookViewId="0">
      <selection activeCell="C19" sqref="C19"/>
    </sheetView>
  </sheetViews>
  <sheetFormatPr defaultColWidth="9.109375" defaultRowHeight="14.4" x14ac:dyDescent="0.3"/>
  <cols>
    <col min="1" max="1" width="25.6640625" bestFit="1" customWidth="1"/>
    <col min="2" max="2" width="17.5546875" customWidth="1"/>
    <col min="3" max="3" width="18.109375" customWidth="1"/>
    <col min="4" max="4" width="14.6640625" bestFit="1" customWidth="1"/>
    <col min="5" max="5" width="14.109375" bestFit="1" customWidth="1"/>
    <col min="10" max="10" width="11.5546875" bestFit="1" customWidth="1"/>
  </cols>
  <sheetData>
    <row r="1" spans="1:10" ht="15.6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6" x14ac:dyDescent="0.3">
      <c r="A2" s="241" t="s">
        <v>147</v>
      </c>
      <c r="B2" s="241"/>
      <c r="C2" s="241"/>
      <c r="D2" s="241"/>
      <c r="E2" s="241"/>
      <c r="F2" s="9"/>
      <c r="G2" s="9"/>
      <c r="H2" s="9"/>
      <c r="I2" s="9"/>
      <c r="J2" s="9"/>
    </row>
    <row r="3" spans="1:10" ht="15.6" x14ac:dyDescent="0.3">
      <c r="A3" s="241" t="s">
        <v>148</v>
      </c>
      <c r="B3" s="241"/>
      <c r="C3" s="241"/>
      <c r="D3" s="241"/>
      <c r="E3" s="241"/>
      <c r="F3" s="9"/>
      <c r="G3" s="9"/>
      <c r="H3" s="9"/>
      <c r="I3" s="9"/>
      <c r="J3" s="9"/>
    </row>
    <row r="5" spans="1:10" ht="17.399999999999999" x14ac:dyDescent="0.3">
      <c r="A5" s="242" t="s">
        <v>149</v>
      </c>
      <c r="B5" s="242"/>
      <c r="C5" s="242"/>
      <c r="D5" s="242"/>
      <c r="E5" s="242"/>
      <c r="F5" s="10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9" spans="1:10" ht="16.2" thickBot="1" x14ac:dyDescent="0.35">
      <c r="A9" s="244" t="s">
        <v>151</v>
      </c>
      <c r="B9" s="244"/>
      <c r="C9" s="244"/>
      <c r="D9" s="244"/>
    </row>
    <row r="10" spans="1:10" ht="28.8" x14ac:dyDescent="0.3">
      <c r="A10" s="12" t="s">
        <v>152</v>
      </c>
      <c r="B10" s="245" t="s">
        <v>153</v>
      </c>
      <c r="C10" s="245"/>
      <c r="D10" s="245"/>
      <c r="E10" s="245"/>
      <c r="F10" s="246"/>
    </row>
    <row r="11" spans="1:10" x14ac:dyDescent="0.3">
      <c r="A11" s="13" t="s">
        <v>154</v>
      </c>
      <c r="B11" s="247" t="s">
        <v>155</v>
      </c>
      <c r="C11" s="247"/>
      <c r="D11" s="247"/>
      <c r="E11" s="247"/>
      <c r="F11" s="248"/>
    </row>
    <row r="12" spans="1:10" ht="28.8" x14ac:dyDescent="0.3">
      <c r="A12" s="13" t="s">
        <v>156</v>
      </c>
      <c r="B12" s="249">
        <f>BSGEE!B14+'EEB1'!B16+'EEB2'!B16+'EEB3'!B16+'EEB4'!B16+Mol!B16</f>
        <v>162243.35</v>
      </c>
      <c r="C12" s="249"/>
      <c r="D12" s="249"/>
      <c r="E12" s="249"/>
      <c r="F12" s="250"/>
    </row>
    <row r="13" spans="1:10" ht="28.8" x14ac:dyDescent="0.3">
      <c r="A13" s="13" t="s">
        <v>157</v>
      </c>
      <c r="B13" s="249">
        <f>BSGEE!B18+'EEB1'!B17+'EEB2'!B17+'EEB3'!B17+'EEB4'!B17+Mol!B17</f>
        <v>59677.525999999998</v>
      </c>
      <c r="C13" s="249"/>
      <c r="D13" s="249"/>
      <c r="E13" s="249"/>
      <c r="F13" s="250"/>
    </row>
    <row r="14" spans="1:10" ht="43.2" x14ac:dyDescent="0.3">
      <c r="A14" s="13" t="s">
        <v>158</v>
      </c>
      <c r="B14" s="249">
        <f>'EEB1'!B18+'EEB2'!B18+'EEB3'!B18+'EEB4'!B18+Mol!B18</f>
        <v>187796.33899999998</v>
      </c>
      <c r="C14" s="249"/>
      <c r="D14" s="249"/>
      <c r="E14" s="249"/>
      <c r="F14" s="250"/>
      <c r="J14" s="170"/>
    </row>
    <row r="15" spans="1:10" ht="29.4" thickBot="1" x14ac:dyDescent="0.35">
      <c r="A15" s="14" t="s">
        <v>159</v>
      </c>
      <c r="B15" s="238">
        <f>'EEB1'!B19+'EEB2'!B19+'EEB3'!B19+'EEB4'!B19+Mol!B19</f>
        <v>53246.28</v>
      </c>
      <c r="C15" s="239"/>
      <c r="D15" s="239"/>
      <c r="E15" s="239"/>
      <c r="F15" s="240"/>
    </row>
    <row r="21" ht="15.75" customHeight="1" x14ac:dyDescent="0.3"/>
    <row r="22" ht="15.75" customHeight="1" x14ac:dyDescent="0.3"/>
  </sheetData>
  <mergeCells count="12">
    <mergeCell ref="B15:F15"/>
    <mergeCell ref="A1:F1"/>
    <mergeCell ref="A2:E2"/>
    <mergeCell ref="A3:E3"/>
    <mergeCell ref="A5:E5"/>
    <mergeCell ref="A7:F7"/>
    <mergeCell ref="A9:D9"/>
    <mergeCell ref="B10:F10"/>
    <mergeCell ref="B11:F11"/>
    <mergeCell ref="B12:F12"/>
    <mergeCell ref="B13:F13"/>
    <mergeCell ref="B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507C8-64CE-4AD0-9871-0A305A0D0A31}">
  <dimension ref="A1:J66"/>
  <sheetViews>
    <sheetView workbookViewId="0">
      <selection sqref="A1:F1"/>
    </sheetView>
  </sheetViews>
  <sheetFormatPr defaultColWidth="9.109375" defaultRowHeight="14.4" x14ac:dyDescent="0.3"/>
  <cols>
    <col min="1" max="1" width="25.6640625" bestFit="1" customWidth="1"/>
    <col min="2" max="2" width="17.5546875" customWidth="1"/>
    <col min="3" max="3" width="18.109375" customWidth="1"/>
    <col min="4" max="4" width="14.6640625" bestFit="1" customWidth="1"/>
    <col min="5" max="5" width="14.109375" bestFit="1" customWidth="1"/>
    <col min="7" max="7" width="11" bestFit="1" customWidth="1"/>
  </cols>
  <sheetData>
    <row r="1" spans="1:10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75" customHeight="1" x14ac:dyDescent="0.3">
      <c r="A2" s="241" t="s">
        <v>147</v>
      </c>
      <c r="B2" s="241"/>
      <c r="C2" s="241"/>
      <c r="D2" s="241"/>
      <c r="E2" s="241"/>
      <c r="F2" s="9"/>
      <c r="G2" s="9"/>
      <c r="H2" s="9"/>
      <c r="I2" s="9"/>
      <c r="J2" s="9"/>
    </row>
    <row r="3" spans="1:10" ht="15.75" customHeight="1" x14ac:dyDescent="0.3">
      <c r="A3" s="241" t="s">
        <v>148</v>
      </c>
      <c r="B3" s="241"/>
      <c r="C3" s="241"/>
      <c r="D3" s="241"/>
      <c r="E3" s="241"/>
      <c r="F3" s="9"/>
      <c r="G3" s="9"/>
      <c r="H3" s="9"/>
      <c r="I3" s="9"/>
      <c r="J3" s="9"/>
    </row>
    <row r="5" spans="1:10" ht="17.399999999999999" x14ac:dyDescent="0.3">
      <c r="A5" s="242" t="s">
        <v>160</v>
      </c>
      <c r="B5" s="242"/>
      <c r="C5" s="242"/>
      <c r="D5" s="242"/>
      <c r="E5" s="242"/>
      <c r="F5" s="10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9" spans="1:10" ht="15.6" x14ac:dyDescent="0.3">
      <c r="A9" s="244" t="s">
        <v>151</v>
      </c>
      <c r="B9" s="244"/>
      <c r="C9" s="244"/>
      <c r="D9" s="244"/>
    </row>
    <row r="10" spans="1:10" ht="28.8" x14ac:dyDescent="0.3">
      <c r="A10" s="15" t="s">
        <v>161</v>
      </c>
      <c r="B10" s="251" t="s">
        <v>162</v>
      </c>
      <c r="C10" s="252"/>
      <c r="D10" s="252"/>
      <c r="E10" s="253"/>
    </row>
    <row r="11" spans="1:10" x14ac:dyDescent="0.3">
      <c r="A11" s="16" t="s">
        <v>163</v>
      </c>
      <c r="B11" s="251" t="s">
        <v>164</v>
      </c>
      <c r="C11" s="252"/>
      <c r="D11" s="252"/>
      <c r="E11" s="253"/>
    </row>
    <row r="12" spans="1:10" x14ac:dyDescent="0.3">
      <c r="A12" s="16" t="s">
        <v>165</v>
      </c>
      <c r="B12" s="251" t="s">
        <v>166</v>
      </c>
      <c r="C12" s="252"/>
      <c r="D12" s="252"/>
      <c r="E12" s="253"/>
    </row>
    <row r="13" spans="1:10" x14ac:dyDescent="0.3">
      <c r="A13" s="16" t="s">
        <v>167</v>
      </c>
      <c r="B13" s="251">
        <v>1</v>
      </c>
      <c r="C13" s="252"/>
      <c r="D13" s="252"/>
      <c r="E13" s="253"/>
    </row>
    <row r="14" spans="1:10" ht="28.8" x14ac:dyDescent="0.3">
      <c r="A14" s="16" t="s">
        <v>156</v>
      </c>
      <c r="B14" s="254">
        <f>C59</f>
        <v>3176</v>
      </c>
      <c r="C14" s="255"/>
      <c r="D14" s="255"/>
      <c r="E14" s="256"/>
    </row>
    <row r="15" spans="1:10" ht="28.8" x14ac:dyDescent="0.3">
      <c r="A15" s="16" t="s">
        <v>168</v>
      </c>
      <c r="B15" s="251">
        <v>96</v>
      </c>
      <c r="C15" s="252"/>
      <c r="D15" s="252"/>
      <c r="E15" s="253"/>
    </row>
    <row r="16" spans="1:10" x14ac:dyDescent="0.3">
      <c r="A16" s="16" t="s">
        <v>169</v>
      </c>
      <c r="B16" s="251" t="s">
        <v>170</v>
      </c>
      <c r="C16" s="252"/>
      <c r="D16" s="252"/>
      <c r="E16" s="253"/>
    </row>
    <row r="17" spans="1:6" x14ac:dyDescent="0.3">
      <c r="A17" s="16" t="s">
        <v>171</v>
      </c>
      <c r="B17" s="251" t="s">
        <v>170</v>
      </c>
      <c r="C17" s="252"/>
      <c r="D17" s="252"/>
      <c r="E17" s="253"/>
    </row>
    <row r="18" spans="1:6" x14ac:dyDescent="0.3">
      <c r="A18" s="16" t="s">
        <v>172</v>
      </c>
      <c r="B18" s="257">
        <f>C66</f>
        <v>967</v>
      </c>
      <c r="C18" s="252"/>
      <c r="D18" s="252"/>
      <c r="E18" s="253"/>
    </row>
    <row r="19" spans="1:6" ht="43.2" x14ac:dyDescent="0.3">
      <c r="A19" s="16" t="s">
        <v>158</v>
      </c>
      <c r="B19" s="251" t="s">
        <v>173</v>
      </c>
      <c r="C19" s="252"/>
      <c r="D19" s="252"/>
      <c r="E19" s="253"/>
    </row>
    <row r="20" spans="1:6" ht="28.8" x14ac:dyDescent="0.3">
      <c r="A20" s="16" t="s">
        <v>159</v>
      </c>
      <c r="B20" s="251" t="s">
        <v>173</v>
      </c>
      <c r="C20" s="252"/>
      <c r="D20" s="252"/>
      <c r="E20" s="253"/>
    </row>
    <row r="23" spans="1:6" ht="15.6" x14ac:dyDescent="0.3">
      <c r="A23" s="244" t="s">
        <v>174</v>
      </c>
      <c r="B23" s="244"/>
      <c r="C23" s="244"/>
      <c r="D23" s="244"/>
      <c r="E23" s="244"/>
      <c r="F23" s="244"/>
    </row>
    <row r="24" spans="1:6" ht="31.5" customHeight="1" x14ac:dyDescent="0.3">
      <c r="A24" s="258" t="s">
        <v>175</v>
      </c>
      <c r="B24" s="259"/>
      <c r="C24" s="259"/>
      <c r="D24" s="259"/>
      <c r="E24" s="260"/>
      <c r="F24" s="19"/>
    </row>
    <row r="25" spans="1:6" ht="16.2" thickBot="1" x14ac:dyDescent="0.35">
      <c r="A25" s="20"/>
    </row>
    <row r="26" spans="1:6" ht="15.75" customHeight="1" x14ac:dyDescent="0.3">
      <c r="A26" s="261" t="s">
        <v>176</v>
      </c>
      <c r="B26" s="263" t="s">
        <v>177</v>
      </c>
      <c r="C26" s="263" t="s">
        <v>178</v>
      </c>
      <c r="D26" s="263" t="s">
        <v>179</v>
      </c>
      <c r="E26" s="265" t="s">
        <v>180</v>
      </c>
    </row>
    <row r="27" spans="1:6" ht="15.75" customHeight="1" x14ac:dyDescent="0.3">
      <c r="A27" s="262"/>
      <c r="B27" s="264"/>
      <c r="C27" s="264"/>
      <c r="D27" s="264"/>
      <c r="E27" s="266"/>
    </row>
    <row r="28" spans="1:6" ht="15.75" customHeight="1" x14ac:dyDescent="0.3">
      <c r="A28" s="232" t="s">
        <v>181</v>
      </c>
      <c r="B28" s="202">
        <v>3</v>
      </c>
      <c r="C28" s="233">
        <v>845</v>
      </c>
      <c r="D28" s="202" t="s">
        <v>182</v>
      </c>
      <c r="E28" s="220"/>
    </row>
    <row r="29" spans="1:6" ht="15.75" customHeight="1" x14ac:dyDescent="0.3">
      <c r="A29" s="232" t="s">
        <v>183</v>
      </c>
      <c r="B29" s="202">
        <v>3</v>
      </c>
      <c r="C29" s="233">
        <v>25</v>
      </c>
      <c r="D29" s="202" t="s">
        <v>184</v>
      </c>
      <c r="E29" s="220"/>
    </row>
    <row r="30" spans="1:6" ht="15.75" customHeight="1" x14ac:dyDescent="0.3">
      <c r="A30" s="232" t="s">
        <v>50</v>
      </c>
      <c r="B30" s="202">
        <v>3</v>
      </c>
      <c r="C30" s="233">
        <v>20</v>
      </c>
      <c r="D30" s="202" t="s">
        <v>145</v>
      </c>
      <c r="E30" s="220"/>
    </row>
    <row r="31" spans="1:6" ht="15.75" customHeight="1" x14ac:dyDescent="0.3">
      <c r="A31" s="232" t="s">
        <v>185</v>
      </c>
      <c r="B31" s="202">
        <v>3</v>
      </c>
      <c r="C31" s="233">
        <v>25</v>
      </c>
      <c r="D31" s="202" t="s">
        <v>145</v>
      </c>
      <c r="E31" s="220"/>
    </row>
    <row r="32" spans="1:6" ht="15.75" customHeight="1" x14ac:dyDescent="0.3">
      <c r="A32" s="218"/>
      <c r="B32" s="219"/>
      <c r="C32" s="219"/>
      <c r="D32" s="219"/>
      <c r="E32" s="220"/>
    </row>
    <row r="33" spans="1:7" ht="15.6" x14ac:dyDescent="0.3">
      <c r="A33" s="21" t="s">
        <v>181</v>
      </c>
      <c r="B33" s="22">
        <v>2</v>
      </c>
      <c r="C33" s="23">
        <v>880</v>
      </c>
      <c r="D33" s="22" t="s">
        <v>182</v>
      </c>
      <c r="E33" s="24"/>
    </row>
    <row r="34" spans="1:7" ht="15.6" x14ac:dyDescent="0.3">
      <c r="A34" s="21" t="s">
        <v>183</v>
      </c>
      <c r="B34" s="22">
        <v>2</v>
      </c>
      <c r="C34" s="23">
        <v>47</v>
      </c>
      <c r="D34" s="22" t="s">
        <v>184</v>
      </c>
      <c r="E34" s="24"/>
    </row>
    <row r="35" spans="1:7" ht="15.6" x14ac:dyDescent="0.3">
      <c r="A35" s="21" t="s">
        <v>186</v>
      </c>
      <c r="B35" s="22">
        <v>2</v>
      </c>
      <c r="C35" s="23">
        <v>271</v>
      </c>
      <c r="D35" s="22" t="s">
        <v>182</v>
      </c>
      <c r="E35" s="24"/>
    </row>
    <row r="36" spans="1:7" ht="15.6" x14ac:dyDescent="0.3">
      <c r="A36" s="21" t="s">
        <v>187</v>
      </c>
      <c r="B36" s="22">
        <v>2</v>
      </c>
      <c r="C36" s="23">
        <v>14</v>
      </c>
      <c r="D36" s="22" t="s">
        <v>182</v>
      </c>
      <c r="E36" s="24"/>
    </row>
    <row r="37" spans="1:7" ht="15.6" x14ac:dyDescent="0.3">
      <c r="A37" s="21" t="s">
        <v>50</v>
      </c>
      <c r="B37" s="22">
        <v>2</v>
      </c>
      <c r="C37" s="23">
        <v>30</v>
      </c>
      <c r="D37" s="22" t="s">
        <v>51</v>
      </c>
      <c r="E37" s="24"/>
    </row>
    <row r="38" spans="1:7" ht="15.6" x14ac:dyDescent="0.3">
      <c r="A38" s="21" t="s">
        <v>188</v>
      </c>
      <c r="B38" s="22">
        <v>2</v>
      </c>
      <c r="C38" s="23">
        <v>15</v>
      </c>
      <c r="D38" s="22" t="s">
        <v>182</v>
      </c>
      <c r="E38" s="24"/>
    </row>
    <row r="39" spans="1:7" ht="15.6" x14ac:dyDescent="0.3">
      <c r="A39" s="21" t="s">
        <v>188</v>
      </c>
      <c r="B39" s="22">
        <v>2</v>
      </c>
      <c r="C39" s="23">
        <v>12</v>
      </c>
      <c r="D39" s="22" t="s">
        <v>182</v>
      </c>
      <c r="E39" s="24"/>
    </row>
    <row r="40" spans="1:7" ht="15.6" x14ac:dyDescent="0.3">
      <c r="A40" s="21" t="s">
        <v>189</v>
      </c>
      <c r="B40" s="22">
        <v>2</v>
      </c>
      <c r="C40" s="23">
        <v>242</v>
      </c>
      <c r="D40" s="22" t="s">
        <v>182</v>
      </c>
      <c r="E40" s="24" t="s">
        <v>190</v>
      </c>
    </row>
    <row r="41" spans="1:7" ht="15.6" x14ac:dyDescent="0.3">
      <c r="A41" s="21" t="s">
        <v>191</v>
      </c>
      <c r="B41" s="22">
        <v>2</v>
      </c>
      <c r="C41" s="23">
        <v>37</v>
      </c>
      <c r="D41" s="22" t="s">
        <v>182</v>
      </c>
      <c r="E41" s="24" t="s">
        <v>192</v>
      </c>
    </row>
    <row r="42" spans="1:7" ht="15.6" x14ac:dyDescent="0.3">
      <c r="A42" s="21" t="s">
        <v>193</v>
      </c>
      <c r="B42" s="22">
        <v>2</v>
      </c>
      <c r="C42" s="23">
        <v>33</v>
      </c>
      <c r="D42" s="22" t="s">
        <v>182</v>
      </c>
      <c r="E42" s="24" t="s">
        <v>194</v>
      </c>
    </row>
    <row r="43" spans="1:7" ht="15.6" x14ac:dyDescent="0.3">
      <c r="A43" s="21" t="s">
        <v>195</v>
      </c>
      <c r="B43" s="22">
        <v>2</v>
      </c>
      <c r="C43" s="23">
        <v>18</v>
      </c>
      <c r="D43" s="22" t="s">
        <v>182</v>
      </c>
      <c r="E43" s="24" t="s">
        <v>196</v>
      </c>
    </row>
    <row r="44" spans="1:7" ht="15.6" x14ac:dyDescent="0.3">
      <c r="A44" s="21" t="s">
        <v>197</v>
      </c>
      <c r="B44" s="22">
        <v>2</v>
      </c>
      <c r="C44" s="23">
        <v>16</v>
      </c>
      <c r="D44" s="22" t="s">
        <v>182</v>
      </c>
      <c r="E44" s="24"/>
    </row>
    <row r="45" spans="1:7" ht="31.2" x14ac:dyDescent="0.3">
      <c r="A45" s="21" t="s">
        <v>198</v>
      </c>
      <c r="B45" s="22">
        <v>2</v>
      </c>
      <c r="C45" s="23">
        <v>9</v>
      </c>
      <c r="D45" s="22" t="s">
        <v>182</v>
      </c>
      <c r="E45" s="24"/>
      <c r="G45" s="25"/>
    </row>
    <row r="46" spans="1:7" ht="15.6" x14ac:dyDescent="0.3">
      <c r="A46" s="21"/>
      <c r="B46" s="22"/>
      <c r="C46" s="23"/>
      <c r="D46" s="26"/>
      <c r="E46" s="24"/>
    </row>
    <row r="47" spans="1:7" ht="15.6" x14ac:dyDescent="0.3">
      <c r="A47" s="21" t="s">
        <v>181</v>
      </c>
      <c r="B47" s="22">
        <v>-1</v>
      </c>
      <c r="C47" s="23">
        <v>108</v>
      </c>
      <c r="D47" s="22" t="s">
        <v>182</v>
      </c>
      <c r="E47" s="28"/>
    </row>
    <row r="48" spans="1:7" ht="15.6" x14ac:dyDescent="0.3">
      <c r="A48" s="21" t="s">
        <v>183</v>
      </c>
      <c r="B48" s="22">
        <v>-1</v>
      </c>
      <c r="C48" s="23">
        <v>25</v>
      </c>
      <c r="D48" s="22" t="s">
        <v>184</v>
      </c>
      <c r="E48" s="28"/>
    </row>
    <row r="49" spans="1:6" ht="15.6" x14ac:dyDescent="0.3">
      <c r="A49" s="21" t="s">
        <v>186</v>
      </c>
      <c r="B49" s="22">
        <v>-1</v>
      </c>
      <c r="C49" s="23">
        <v>110</v>
      </c>
      <c r="D49" s="22" t="s">
        <v>182</v>
      </c>
      <c r="E49" s="28"/>
    </row>
    <row r="50" spans="1:6" ht="15.6" x14ac:dyDescent="0.3">
      <c r="A50" s="21" t="s">
        <v>199</v>
      </c>
      <c r="B50" s="22">
        <v>-1</v>
      </c>
      <c r="C50" s="23">
        <v>13</v>
      </c>
      <c r="D50" s="22" t="s">
        <v>182</v>
      </c>
      <c r="E50" s="28"/>
    </row>
    <row r="51" spans="1:6" ht="15.6" x14ac:dyDescent="0.3">
      <c r="A51" s="21" t="s">
        <v>52</v>
      </c>
      <c r="B51" s="22">
        <v>-1</v>
      </c>
      <c r="C51" s="23">
        <v>4</v>
      </c>
      <c r="D51" s="22" t="s">
        <v>184</v>
      </c>
      <c r="E51" s="28"/>
    </row>
    <row r="52" spans="1:6" ht="15.6" x14ac:dyDescent="0.3">
      <c r="A52" s="21" t="s">
        <v>200</v>
      </c>
      <c r="B52" s="22">
        <v>-1</v>
      </c>
      <c r="C52" s="23">
        <v>32</v>
      </c>
      <c r="D52" s="22" t="s">
        <v>182</v>
      </c>
      <c r="E52" s="28"/>
    </row>
    <row r="53" spans="1:6" ht="15.6" x14ac:dyDescent="0.3">
      <c r="A53" s="21" t="s">
        <v>201</v>
      </c>
      <c r="B53" s="22">
        <v>-1</v>
      </c>
      <c r="C53" s="23">
        <v>64</v>
      </c>
      <c r="D53" s="22" t="s">
        <v>182</v>
      </c>
      <c r="E53" s="28"/>
    </row>
    <row r="54" spans="1:6" ht="15.6" x14ac:dyDescent="0.3">
      <c r="A54" s="21" t="s">
        <v>202</v>
      </c>
      <c r="B54" s="22">
        <v>-1</v>
      </c>
      <c r="C54" s="23">
        <v>64</v>
      </c>
      <c r="D54" s="22" t="s">
        <v>182</v>
      </c>
      <c r="E54" s="28"/>
    </row>
    <row r="55" spans="1:6" ht="15.6" x14ac:dyDescent="0.3">
      <c r="A55" s="21" t="s">
        <v>203</v>
      </c>
      <c r="B55" s="22">
        <v>-1</v>
      </c>
      <c r="C55" s="23">
        <v>36</v>
      </c>
      <c r="D55" s="22" t="s">
        <v>182</v>
      </c>
      <c r="E55" s="24" t="s">
        <v>204</v>
      </c>
    </row>
    <row r="56" spans="1:6" ht="15.6" x14ac:dyDescent="0.3">
      <c r="A56" s="21" t="s">
        <v>205</v>
      </c>
      <c r="B56" s="22">
        <v>-1</v>
      </c>
      <c r="C56" s="23">
        <v>39</v>
      </c>
      <c r="D56" s="22" t="s">
        <v>182</v>
      </c>
      <c r="E56" s="24" t="s">
        <v>206</v>
      </c>
    </row>
    <row r="57" spans="1:6" ht="15.6" x14ac:dyDescent="0.3">
      <c r="A57" s="21" t="s">
        <v>207</v>
      </c>
      <c r="B57" s="22">
        <v>-1</v>
      </c>
      <c r="C57" s="23">
        <v>34</v>
      </c>
      <c r="D57" s="22" t="s">
        <v>182</v>
      </c>
      <c r="E57" s="24" t="s">
        <v>206</v>
      </c>
    </row>
    <row r="58" spans="1:6" ht="15.6" x14ac:dyDescent="0.3">
      <c r="A58" s="21" t="s">
        <v>208</v>
      </c>
      <c r="B58" s="22">
        <v>-1</v>
      </c>
      <c r="C58" s="23">
        <v>108</v>
      </c>
      <c r="D58" s="22" t="s">
        <v>51</v>
      </c>
      <c r="E58" s="24"/>
    </row>
    <row r="59" spans="1:6" ht="31.8" thickBot="1" x14ac:dyDescent="0.35">
      <c r="A59" s="29" t="s">
        <v>209</v>
      </c>
      <c r="B59" s="30"/>
      <c r="C59" s="234">
        <f>SUM(C28:C58)</f>
        <v>3176</v>
      </c>
      <c r="D59" s="30"/>
      <c r="E59" s="31"/>
    </row>
    <row r="60" spans="1:6" ht="15.6" x14ac:dyDescent="0.3">
      <c r="A60" s="20"/>
      <c r="B60" s="32"/>
      <c r="C60" s="33"/>
      <c r="D60" s="32"/>
      <c r="E60" s="32"/>
    </row>
    <row r="61" spans="1:6" ht="15.6" x14ac:dyDescent="0.3">
      <c r="A61" s="34"/>
    </row>
    <row r="62" spans="1:6" ht="31.5" customHeight="1" x14ac:dyDescent="0.3">
      <c r="A62" s="258" t="s">
        <v>210</v>
      </c>
      <c r="B62" s="259"/>
      <c r="C62" s="260"/>
      <c r="D62" s="19"/>
      <c r="E62" s="19"/>
      <c r="F62" s="19"/>
    </row>
    <row r="63" spans="1:6" ht="16.2" thickBot="1" x14ac:dyDescent="0.35">
      <c r="D63" s="19"/>
      <c r="E63" s="19"/>
      <c r="F63" s="19"/>
    </row>
    <row r="64" spans="1:6" ht="15.6" x14ac:dyDescent="0.3">
      <c r="A64" s="1" t="s">
        <v>211</v>
      </c>
      <c r="B64" s="2"/>
      <c r="C64" s="36" t="s">
        <v>212</v>
      </c>
      <c r="D64" s="19"/>
      <c r="E64" s="19"/>
      <c r="F64" s="19"/>
    </row>
    <row r="65" spans="1:6" ht="16.2" thickBot="1" x14ac:dyDescent="0.35">
      <c r="A65" s="37" t="s">
        <v>213</v>
      </c>
      <c r="B65" s="3" t="s">
        <v>214</v>
      </c>
      <c r="C65" s="223">
        <v>967</v>
      </c>
      <c r="D65" s="19"/>
      <c r="E65" s="19"/>
      <c r="F65" s="19"/>
    </row>
    <row r="66" spans="1:6" ht="31.8" thickBot="1" x14ac:dyDescent="0.35">
      <c r="A66" s="6" t="s">
        <v>215</v>
      </c>
      <c r="B66" s="39"/>
      <c r="C66" s="235">
        <f>C65</f>
        <v>967</v>
      </c>
    </row>
  </sheetData>
  <mergeCells count="25">
    <mergeCell ref="A24:E24"/>
    <mergeCell ref="A62:C62"/>
    <mergeCell ref="A26:A27"/>
    <mergeCell ref="B26:B27"/>
    <mergeCell ref="C26:C27"/>
    <mergeCell ref="D26:D27"/>
    <mergeCell ref="E26:E27"/>
    <mergeCell ref="A23:F23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A9:D9"/>
    <mergeCell ref="A1:F1"/>
    <mergeCell ref="A2:E2"/>
    <mergeCell ref="A3:E3"/>
    <mergeCell ref="A5:E5"/>
    <mergeCell ref="A7:F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272A-D7FA-45EB-B146-96811C693218}">
  <dimension ref="A1:K338"/>
  <sheetViews>
    <sheetView workbookViewId="0">
      <selection sqref="A1:F1"/>
    </sheetView>
  </sheetViews>
  <sheetFormatPr defaultColWidth="9.109375" defaultRowHeight="14.4" x14ac:dyDescent="0.3"/>
  <cols>
    <col min="1" max="2" width="23.6640625" customWidth="1"/>
    <col min="3" max="3" width="17.5546875" customWidth="1"/>
    <col min="4" max="4" width="18.109375" customWidth="1"/>
    <col min="5" max="5" width="14.6640625" bestFit="1" customWidth="1"/>
    <col min="6" max="6" width="15.5546875" customWidth="1"/>
    <col min="7" max="7" width="20" bestFit="1" customWidth="1"/>
    <col min="9" max="9" width="29.44140625" bestFit="1" customWidth="1"/>
  </cols>
  <sheetData>
    <row r="1" spans="1:11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  <c r="K1" s="9"/>
    </row>
    <row r="2" spans="1:11" ht="15.75" customHeight="1" x14ac:dyDescent="0.3">
      <c r="A2" s="241" t="s">
        <v>147</v>
      </c>
      <c r="B2" s="241"/>
      <c r="C2" s="241"/>
      <c r="D2" s="241"/>
      <c r="E2" s="241"/>
      <c r="F2" s="9"/>
      <c r="G2" s="9"/>
      <c r="H2" s="9"/>
      <c r="I2" s="9"/>
      <c r="J2" s="9"/>
      <c r="K2" s="9"/>
    </row>
    <row r="3" spans="1:11" ht="15.75" customHeight="1" x14ac:dyDescent="0.3">
      <c r="A3" s="241" t="s">
        <v>148</v>
      </c>
      <c r="B3" s="241"/>
      <c r="C3" s="241"/>
      <c r="D3" s="241"/>
      <c r="E3" s="241"/>
      <c r="F3" s="9"/>
      <c r="G3" s="9"/>
      <c r="H3" s="9"/>
      <c r="I3" s="9"/>
      <c r="J3" s="9"/>
      <c r="K3" s="9"/>
    </row>
    <row r="5" spans="1:11" ht="17.399999999999999" x14ac:dyDescent="0.3">
      <c r="A5" s="242" t="s">
        <v>216</v>
      </c>
      <c r="B5" s="242"/>
      <c r="C5" s="242"/>
      <c r="D5" s="242"/>
      <c r="E5" s="242"/>
      <c r="F5" s="10"/>
      <c r="G5" s="10"/>
      <c r="H5" s="10"/>
      <c r="I5" s="10"/>
      <c r="J5" s="10"/>
      <c r="K5" s="10"/>
    </row>
    <row r="6" spans="1:11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7.399999999999999" x14ac:dyDescent="0.3">
      <c r="A7" s="243" t="s">
        <v>150</v>
      </c>
      <c r="B7" s="243"/>
      <c r="C7" s="243"/>
      <c r="D7" s="243"/>
      <c r="E7" s="243"/>
      <c r="F7" s="41"/>
      <c r="G7" s="41"/>
      <c r="H7" s="11"/>
      <c r="I7" s="11"/>
      <c r="J7" s="11"/>
      <c r="K7" s="11"/>
    </row>
    <row r="9" spans="1:11" ht="15.6" x14ac:dyDescent="0.3">
      <c r="A9" s="42" t="s">
        <v>151</v>
      </c>
      <c r="B9" s="42"/>
      <c r="C9" s="42"/>
      <c r="D9" s="42"/>
      <c r="E9" s="42"/>
    </row>
    <row r="10" spans="1:11" ht="28.8" x14ac:dyDescent="0.3">
      <c r="A10" s="15" t="s">
        <v>161</v>
      </c>
      <c r="B10" s="270" t="s">
        <v>217</v>
      </c>
      <c r="C10" s="271"/>
      <c r="D10" s="271"/>
      <c r="E10" s="272"/>
    </row>
    <row r="11" spans="1:11" ht="31.5" customHeight="1" x14ac:dyDescent="0.3">
      <c r="A11" s="16" t="s">
        <v>163</v>
      </c>
      <c r="B11" s="267" t="s">
        <v>218</v>
      </c>
      <c r="C11" s="268"/>
      <c r="D11" s="268"/>
      <c r="E11" s="269"/>
    </row>
    <row r="12" spans="1:11" x14ac:dyDescent="0.3">
      <c r="A12" s="16" t="s">
        <v>165</v>
      </c>
      <c r="B12" s="270" t="s">
        <v>219</v>
      </c>
      <c r="C12" s="271"/>
      <c r="D12" s="271"/>
      <c r="E12" s="272"/>
    </row>
    <row r="13" spans="1:11" x14ac:dyDescent="0.3">
      <c r="A13" s="16" t="s">
        <v>167</v>
      </c>
      <c r="B13" s="270">
        <v>19</v>
      </c>
      <c r="C13" s="271"/>
      <c r="D13" s="271"/>
      <c r="E13" s="272"/>
    </row>
    <row r="14" spans="1:11" ht="28.8" x14ac:dyDescent="0.3">
      <c r="A14" s="16" t="s">
        <v>168</v>
      </c>
      <c r="B14" s="270" t="s">
        <v>220</v>
      </c>
      <c r="C14" s="271"/>
      <c r="D14" s="271"/>
      <c r="E14" s="272"/>
    </row>
    <row r="15" spans="1:11" ht="28.8" x14ac:dyDescent="0.3">
      <c r="A15" s="16" t="s">
        <v>221</v>
      </c>
      <c r="B15" s="270">
        <v>4</v>
      </c>
      <c r="C15" s="271"/>
      <c r="D15" s="271"/>
      <c r="E15" s="272"/>
    </row>
    <row r="16" spans="1:11" ht="28.8" x14ac:dyDescent="0.3">
      <c r="A16" s="16" t="s">
        <v>222</v>
      </c>
      <c r="B16" s="273">
        <f>((B45+B60+B76+B88+B101+B114+B131+B142+B159+B168+B186+B197+B208+B214+B224)+(G46+G53+G61+G70))</f>
        <v>43694</v>
      </c>
      <c r="C16" s="274"/>
      <c r="D16" s="274"/>
      <c r="E16" s="275"/>
    </row>
    <row r="17" spans="1:9" ht="28.8" x14ac:dyDescent="0.3">
      <c r="A17" s="16" t="s">
        <v>223</v>
      </c>
      <c r="B17" s="273">
        <f>(C264+H91)</f>
        <v>9864.7259999999987</v>
      </c>
      <c r="C17" s="274"/>
      <c r="D17" s="274"/>
      <c r="E17" s="275"/>
    </row>
    <row r="18" spans="1:9" ht="43.2" x14ac:dyDescent="0.3">
      <c r="A18" s="16" t="s">
        <v>158</v>
      </c>
      <c r="B18" s="273">
        <f>B234+G77+G78</f>
        <v>62290</v>
      </c>
      <c r="C18" s="274"/>
      <c r="D18" s="274"/>
      <c r="E18" s="275"/>
    </row>
    <row r="19" spans="1:9" ht="28.8" x14ac:dyDescent="0.3">
      <c r="A19" s="16" t="s">
        <v>159</v>
      </c>
      <c r="B19" s="273">
        <f>B239+G79</f>
        <v>16000</v>
      </c>
      <c r="C19" s="274"/>
      <c r="D19" s="274"/>
      <c r="E19" s="275"/>
    </row>
    <row r="21" spans="1:9" ht="15.6" x14ac:dyDescent="0.3">
      <c r="A21" s="244" t="s">
        <v>224</v>
      </c>
      <c r="B21" s="244"/>
      <c r="C21" s="244"/>
      <c r="D21" s="244"/>
      <c r="E21" s="244"/>
      <c r="F21" s="244"/>
    </row>
    <row r="22" spans="1:9" ht="15.6" x14ac:dyDescent="0.3">
      <c r="A22" s="20"/>
      <c r="G22" s="19"/>
    </row>
    <row r="23" spans="1:9" ht="15" thickBot="1" x14ac:dyDescent="0.35"/>
    <row r="24" spans="1:9" ht="16.2" thickBot="1" x14ac:dyDescent="0.35">
      <c r="A24" s="276" t="s">
        <v>225</v>
      </c>
      <c r="B24" s="277"/>
      <c r="C24" s="277"/>
      <c r="D24" s="278"/>
      <c r="F24" s="276" t="s">
        <v>69</v>
      </c>
      <c r="G24" s="277"/>
      <c r="H24" s="277"/>
      <c r="I24" s="278"/>
    </row>
    <row r="25" spans="1:9" ht="15.6" x14ac:dyDescent="0.3">
      <c r="F25" s="20"/>
      <c r="G25" s="20"/>
      <c r="H25" s="46"/>
      <c r="I25" s="47"/>
    </row>
    <row r="26" spans="1:9" ht="47.25" customHeight="1" x14ac:dyDescent="0.3">
      <c r="A26" s="258" t="s">
        <v>175</v>
      </c>
      <c r="B26" s="259"/>
      <c r="C26" s="259"/>
      <c r="D26" s="260"/>
      <c r="F26" s="258" t="s">
        <v>175</v>
      </c>
      <c r="G26" s="259"/>
      <c r="H26" s="259"/>
      <c r="I26" s="260"/>
    </row>
    <row r="27" spans="1:9" ht="15.6" x14ac:dyDescent="0.3">
      <c r="F27" s="160"/>
      <c r="G27" s="161"/>
      <c r="H27" s="161"/>
      <c r="I27" s="161"/>
    </row>
    <row r="28" spans="1:9" ht="15.75" customHeight="1" x14ac:dyDescent="0.3">
      <c r="A28" s="279" t="s">
        <v>226</v>
      </c>
      <c r="B28" s="264" t="s">
        <v>178</v>
      </c>
      <c r="C28" s="264" t="s">
        <v>179</v>
      </c>
      <c r="D28" s="264" t="s">
        <v>180</v>
      </c>
      <c r="E28" s="19"/>
      <c r="F28" s="279" t="s">
        <v>227</v>
      </c>
      <c r="G28" s="264" t="s">
        <v>178</v>
      </c>
      <c r="H28" s="264" t="s">
        <v>179</v>
      </c>
      <c r="I28" s="264" t="s">
        <v>180</v>
      </c>
    </row>
    <row r="29" spans="1:9" ht="15.75" customHeight="1" x14ac:dyDescent="0.3">
      <c r="A29" s="279"/>
      <c r="B29" s="264"/>
      <c r="C29" s="264"/>
      <c r="D29" s="264"/>
      <c r="E29" s="19"/>
      <c r="F29" s="279"/>
      <c r="G29" s="264"/>
      <c r="H29" s="264"/>
      <c r="I29" s="264"/>
    </row>
    <row r="30" spans="1:9" ht="15.75" customHeight="1" x14ac:dyDescent="0.3">
      <c r="A30" s="43" t="s">
        <v>228</v>
      </c>
      <c r="B30" s="23">
        <v>1120</v>
      </c>
      <c r="C30" s="22" t="s">
        <v>184</v>
      </c>
      <c r="D30" s="22"/>
      <c r="E30" s="19"/>
      <c r="F30" s="43" t="s">
        <v>229</v>
      </c>
      <c r="G30" s="23">
        <v>347</v>
      </c>
      <c r="H30" s="22" t="s">
        <v>230</v>
      </c>
      <c r="I30" s="22"/>
    </row>
    <row r="31" spans="1:9" ht="15.6" x14ac:dyDescent="0.3">
      <c r="A31" s="43" t="s">
        <v>231</v>
      </c>
      <c r="B31" s="23">
        <v>210</v>
      </c>
      <c r="C31" s="22" t="s">
        <v>184</v>
      </c>
      <c r="D31" s="22"/>
      <c r="E31" s="19"/>
      <c r="F31" s="43" t="s">
        <v>232</v>
      </c>
      <c r="G31" s="23">
        <v>594</v>
      </c>
      <c r="H31" s="22" t="s">
        <v>145</v>
      </c>
      <c r="I31" s="22"/>
    </row>
    <row r="32" spans="1:9" ht="46.8" x14ac:dyDescent="0.3">
      <c r="A32" s="43" t="s">
        <v>183</v>
      </c>
      <c r="B32" s="23">
        <v>151</v>
      </c>
      <c r="C32" s="22" t="s">
        <v>184</v>
      </c>
      <c r="D32" s="22"/>
      <c r="E32" s="19"/>
      <c r="F32" s="43" t="s">
        <v>233</v>
      </c>
      <c r="G32" s="23">
        <v>768</v>
      </c>
      <c r="H32" s="22" t="s">
        <v>230</v>
      </c>
      <c r="I32" s="22"/>
    </row>
    <row r="33" spans="1:9" ht="31.2" x14ac:dyDescent="0.3">
      <c r="A33" s="43" t="s">
        <v>234</v>
      </c>
      <c r="B33" s="23">
        <v>208</v>
      </c>
      <c r="C33" s="22" t="s">
        <v>184</v>
      </c>
      <c r="D33" s="22"/>
      <c r="E33" s="19"/>
      <c r="F33" s="43" t="s">
        <v>235</v>
      </c>
      <c r="G33" s="23">
        <v>1100</v>
      </c>
      <c r="H33" s="22" t="s">
        <v>145</v>
      </c>
      <c r="I33" s="22"/>
    </row>
    <row r="34" spans="1:9" ht="31.2" x14ac:dyDescent="0.3">
      <c r="A34" s="43" t="s">
        <v>236</v>
      </c>
      <c r="B34" s="23">
        <v>43</v>
      </c>
      <c r="C34" s="22" t="s">
        <v>184</v>
      </c>
      <c r="D34" s="22"/>
      <c r="E34" s="19"/>
      <c r="F34" s="43" t="s">
        <v>237</v>
      </c>
      <c r="G34" s="23">
        <v>1140</v>
      </c>
      <c r="H34" s="22" t="s">
        <v>142</v>
      </c>
      <c r="I34" s="22"/>
    </row>
    <row r="35" spans="1:9" ht="15.6" x14ac:dyDescent="0.3">
      <c r="A35" s="44" t="s">
        <v>238</v>
      </c>
      <c r="B35" s="23">
        <v>635</v>
      </c>
      <c r="C35" s="22" t="s">
        <v>184</v>
      </c>
      <c r="D35" s="22"/>
      <c r="E35" s="19"/>
      <c r="F35" s="43" t="s">
        <v>239</v>
      </c>
      <c r="G35" s="23">
        <v>645</v>
      </c>
      <c r="H35" s="22" t="s">
        <v>230</v>
      </c>
      <c r="I35" s="22"/>
    </row>
    <row r="36" spans="1:9" ht="31.2" x14ac:dyDescent="0.3">
      <c r="A36" s="43" t="s">
        <v>186</v>
      </c>
      <c r="B36" s="23">
        <v>156</v>
      </c>
      <c r="C36" s="22" t="s">
        <v>184</v>
      </c>
      <c r="D36" s="22"/>
      <c r="E36" s="19"/>
      <c r="F36" s="43" t="s">
        <v>240</v>
      </c>
      <c r="G36" s="23">
        <v>132</v>
      </c>
      <c r="H36" s="22" t="s">
        <v>230</v>
      </c>
      <c r="I36" s="22"/>
    </row>
    <row r="37" spans="1:9" ht="31.2" x14ac:dyDescent="0.3">
      <c r="A37" s="43" t="s">
        <v>241</v>
      </c>
      <c r="B37" s="23">
        <v>180</v>
      </c>
      <c r="C37" s="22" t="s">
        <v>184</v>
      </c>
      <c r="D37" s="43"/>
      <c r="E37" s="19"/>
      <c r="F37" s="43" t="s">
        <v>242</v>
      </c>
      <c r="G37" s="23">
        <v>131</v>
      </c>
      <c r="H37" s="22" t="s">
        <v>243</v>
      </c>
      <c r="I37" s="22"/>
    </row>
    <row r="38" spans="1:9" ht="15.6" x14ac:dyDescent="0.3">
      <c r="A38" s="43" t="s">
        <v>244</v>
      </c>
      <c r="B38" s="23">
        <v>7</v>
      </c>
      <c r="C38" s="22" t="s">
        <v>51</v>
      </c>
      <c r="D38" s="43"/>
      <c r="E38" s="19"/>
      <c r="F38" s="43" t="s">
        <v>245</v>
      </c>
      <c r="G38" s="23">
        <v>547</v>
      </c>
      <c r="H38" s="22" t="s">
        <v>230</v>
      </c>
      <c r="I38" s="22"/>
    </row>
    <row r="39" spans="1:9" ht="15.6" x14ac:dyDescent="0.3">
      <c r="A39" s="43" t="s">
        <v>246</v>
      </c>
      <c r="B39" s="23">
        <v>60</v>
      </c>
      <c r="C39" s="22" t="s">
        <v>184</v>
      </c>
      <c r="D39" s="43"/>
      <c r="E39" s="19"/>
      <c r="F39" s="43" t="s">
        <v>247</v>
      </c>
      <c r="G39" s="23">
        <v>552</v>
      </c>
      <c r="H39" s="22" t="s">
        <v>230</v>
      </c>
      <c r="I39" s="22"/>
    </row>
    <row r="40" spans="1:9" ht="15.6" x14ac:dyDescent="0.3">
      <c r="A40" s="43" t="s">
        <v>248</v>
      </c>
      <c r="B40" s="23">
        <v>210</v>
      </c>
      <c r="C40" s="22" t="s">
        <v>184</v>
      </c>
      <c r="D40" s="43"/>
      <c r="E40" s="19"/>
      <c r="F40" s="43" t="s">
        <v>249</v>
      </c>
      <c r="G40" s="23">
        <v>54</v>
      </c>
      <c r="H40" s="22" t="s">
        <v>145</v>
      </c>
      <c r="I40" s="22"/>
    </row>
    <row r="41" spans="1:9" ht="15.6" x14ac:dyDescent="0.3">
      <c r="A41" s="43" t="s">
        <v>250</v>
      </c>
      <c r="B41" s="23">
        <v>68</v>
      </c>
      <c r="C41" s="22" t="s">
        <v>184</v>
      </c>
      <c r="D41" s="43"/>
      <c r="E41" s="19"/>
      <c r="F41" s="43" t="s">
        <v>251</v>
      </c>
      <c r="G41" s="23">
        <v>18</v>
      </c>
      <c r="H41" s="22" t="s">
        <v>145</v>
      </c>
      <c r="I41" s="22"/>
    </row>
    <row r="42" spans="1:9" ht="15.6" x14ac:dyDescent="0.3">
      <c r="A42" s="43" t="s">
        <v>252</v>
      </c>
      <c r="B42" s="23">
        <v>400</v>
      </c>
      <c r="C42" s="22" t="s">
        <v>184</v>
      </c>
      <c r="D42" s="43"/>
      <c r="E42" s="19"/>
      <c r="F42" s="43" t="s">
        <v>253</v>
      </c>
      <c r="G42" s="23">
        <v>60</v>
      </c>
      <c r="H42" s="22" t="s">
        <v>145</v>
      </c>
      <c r="I42" s="22"/>
    </row>
    <row r="43" spans="1:9" ht="15.6" x14ac:dyDescent="0.3">
      <c r="A43" s="43" t="s">
        <v>254</v>
      </c>
      <c r="B43" s="23">
        <v>50</v>
      </c>
      <c r="C43" s="22" t="s">
        <v>184</v>
      </c>
      <c r="D43" s="43"/>
      <c r="E43" s="19"/>
      <c r="F43" s="43" t="s">
        <v>255</v>
      </c>
      <c r="G43" s="23">
        <v>105</v>
      </c>
      <c r="H43" s="22" t="s">
        <v>142</v>
      </c>
      <c r="I43" s="22"/>
    </row>
    <row r="44" spans="1:9" ht="15.6" x14ac:dyDescent="0.3">
      <c r="A44" s="43" t="s">
        <v>256</v>
      </c>
      <c r="B44" s="23">
        <v>714</v>
      </c>
      <c r="C44" s="22" t="s">
        <v>257</v>
      </c>
      <c r="D44" s="43"/>
      <c r="E44" s="19"/>
      <c r="F44" s="43" t="s">
        <v>258</v>
      </c>
      <c r="G44" s="23">
        <v>114</v>
      </c>
      <c r="H44" s="22" t="s">
        <v>145</v>
      </c>
      <c r="I44" s="22"/>
    </row>
    <row r="45" spans="1:9" ht="31.2" x14ac:dyDescent="0.3">
      <c r="A45" s="45" t="s">
        <v>209</v>
      </c>
      <c r="B45" s="224">
        <v>4212</v>
      </c>
      <c r="C45" s="22"/>
      <c r="D45" s="22"/>
      <c r="E45" s="19"/>
      <c r="F45" s="43" t="s">
        <v>259</v>
      </c>
      <c r="G45" s="23">
        <v>105</v>
      </c>
      <c r="H45" s="22" t="s">
        <v>145</v>
      </c>
      <c r="I45" s="22"/>
    </row>
    <row r="46" spans="1:9" ht="62.4" x14ac:dyDescent="0.3">
      <c r="A46" s="20"/>
      <c r="B46" s="46"/>
      <c r="C46" s="47"/>
      <c r="D46" s="46"/>
      <c r="E46" s="46"/>
      <c r="F46" s="45" t="s">
        <v>209</v>
      </c>
      <c r="G46" s="224">
        <f>SUM(G30:G45)</f>
        <v>6412</v>
      </c>
      <c r="H46" s="22"/>
      <c r="I46" s="22"/>
    </row>
    <row r="47" spans="1:9" ht="15.6" x14ac:dyDescent="0.3">
      <c r="A47" s="279" t="s">
        <v>260</v>
      </c>
      <c r="B47" s="264" t="s">
        <v>178</v>
      </c>
      <c r="C47" s="264" t="s">
        <v>179</v>
      </c>
      <c r="D47" s="264" t="s">
        <v>180</v>
      </c>
      <c r="E47" s="19"/>
    </row>
    <row r="48" spans="1:9" ht="15.6" x14ac:dyDescent="0.3">
      <c r="A48" s="279"/>
      <c r="B48" s="264"/>
      <c r="C48" s="264"/>
      <c r="D48" s="264"/>
      <c r="E48" s="19"/>
      <c r="F48" s="279" t="s">
        <v>261</v>
      </c>
      <c r="G48" s="264" t="s">
        <v>178</v>
      </c>
      <c r="H48" s="264" t="s">
        <v>179</v>
      </c>
      <c r="I48" s="264" t="s">
        <v>180</v>
      </c>
    </row>
    <row r="49" spans="1:9" ht="15.6" x14ac:dyDescent="0.3">
      <c r="A49" s="43" t="s">
        <v>262</v>
      </c>
      <c r="B49" s="23">
        <v>58</v>
      </c>
      <c r="C49" s="22" t="s">
        <v>51</v>
      </c>
      <c r="D49" s="22"/>
      <c r="E49" s="19"/>
      <c r="F49" s="279"/>
      <c r="G49" s="264"/>
      <c r="H49" s="264"/>
      <c r="I49" s="264"/>
    </row>
    <row r="50" spans="1:9" ht="31.2" x14ac:dyDescent="0.3">
      <c r="A50" s="43" t="s">
        <v>183</v>
      </c>
      <c r="B50" s="23">
        <v>61</v>
      </c>
      <c r="C50" s="22" t="s">
        <v>184</v>
      </c>
      <c r="D50" s="22"/>
      <c r="E50" s="19"/>
      <c r="F50" s="43" t="s">
        <v>229</v>
      </c>
      <c r="G50" s="27">
        <v>287</v>
      </c>
      <c r="H50" s="22" t="s">
        <v>230</v>
      </c>
      <c r="I50" s="22"/>
    </row>
    <row r="51" spans="1:9" ht="15.6" x14ac:dyDescent="0.3">
      <c r="A51" s="43" t="s">
        <v>263</v>
      </c>
      <c r="B51" s="23">
        <v>285</v>
      </c>
      <c r="C51" s="22" t="s">
        <v>184</v>
      </c>
      <c r="D51" s="22"/>
      <c r="E51" s="19"/>
      <c r="F51" s="43" t="s">
        <v>264</v>
      </c>
      <c r="G51" s="27">
        <v>300</v>
      </c>
      <c r="H51" s="22" t="s">
        <v>142</v>
      </c>
      <c r="I51" s="22"/>
    </row>
    <row r="52" spans="1:9" ht="15.6" x14ac:dyDescent="0.3">
      <c r="A52" s="43" t="s">
        <v>236</v>
      </c>
      <c r="B52" s="23">
        <v>50</v>
      </c>
      <c r="C52" s="22" t="s">
        <v>184</v>
      </c>
      <c r="D52" s="22"/>
      <c r="E52" s="19"/>
      <c r="F52" s="43" t="s">
        <v>265</v>
      </c>
      <c r="G52" s="27">
        <v>344</v>
      </c>
      <c r="H52" s="22" t="s">
        <v>142</v>
      </c>
      <c r="I52" s="22"/>
    </row>
    <row r="53" spans="1:9" ht="62.4" x14ac:dyDescent="0.3">
      <c r="A53" s="43" t="s">
        <v>266</v>
      </c>
      <c r="B53" s="23">
        <v>33</v>
      </c>
      <c r="C53" s="22" t="s">
        <v>184</v>
      </c>
      <c r="D53" s="22"/>
      <c r="E53" s="19"/>
      <c r="F53" s="45" t="s">
        <v>209</v>
      </c>
      <c r="G53" s="224">
        <f>SUM(G50:G52)</f>
        <v>931</v>
      </c>
      <c r="H53" s="22"/>
      <c r="I53" s="22"/>
    </row>
    <row r="54" spans="1:9" ht="15.6" x14ac:dyDescent="0.3">
      <c r="A54" s="43" t="s">
        <v>186</v>
      </c>
      <c r="B54" s="23">
        <v>149</v>
      </c>
      <c r="C54" s="22" t="s">
        <v>184</v>
      </c>
      <c r="D54" s="22"/>
      <c r="E54" s="19"/>
      <c r="F54" s="20"/>
      <c r="G54" s="47"/>
      <c r="H54" s="46"/>
      <c r="I54" s="46"/>
    </row>
    <row r="55" spans="1:9" ht="15.6" x14ac:dyDescent="0.3">
      <c r="A55" s="43" t="s">
        <v>200</v>
      </c>
      <c r="B55" s="23">
        <v>110</v>
      </c>
      <c r="C55" s="22" t="s">
        <v>184</v>
      </c>
      <c r="D55" s="22"/>
      <c r="E55" s="19"/>
      <c r="F55" s="279" t="s">
        <v>70</v>
      </c>
      <c r="G55" s="264" t="s">
        <v>178</v>
      </c>
      <c r="H55" s="264" t="s">
        <v>179</v>
      </c>
      <c r="I55" s="264" t="s">
        <v>180</v>
      </c>
    </row>
    <row r="56" spans="1:9" ht="15.6" x14ac:dyDescent="0.3">
      <c r="A56" s="43"/>
      <c r="B56" s="23">
        <v>7</v>
      </c>
      <c r="C56" s="22" t="s">
        <v>184</v>
      </c>
      <c r="D56" s="22"/>
      <c r="E56" s="19"/>
      <c r="F56" s="279"/>
      <c r="G56" s="264"/>
      <c r="H56" s="264"/>
      <c r="I56" s="264"/>
    </row>
    <row r="57" spans="1:9" ht="31.2" x14ac:dyDescent="0.3">
      <c r="A57" s="43" t="s">
        <v>252</v>
      </c>
      <c r="B57" s="27">
        <v>128</v>
      </c>
      <c r="C57" s="22" t="s">
        <v>184</v>
      </c>
      <c r="D57" s="43"/>
      <c r="E57" s="19"/>
      <c r="F57" s="43" t="s">
        <v>229</v>
      </c>
      <c r="G57" s="27">
        <v>77</v>
      </c>
      <c r="H57" s="22" t="s">
        <v>230</v>
      </c>
      <c r="I57" s="22"/>
    </row>
    <row r="58" spans="1:9" ht="15.6" x14ac:dyDescent="0.3">
      <c r="A58" s="43" t="s">
        <v>267</v>
      </c>
      <c r="B58" s="27">
        <v>1656</v>
      </c>
      <c r="C58" s="22" t="s">
        <v>257</v>
      </c>
      <c r="D58" s="43"/>
      <c r="E58" s="19"/>
      <c r="F58" s="43" t="s">
        <v>268</v>
      </c>
      <c r="G58" s="27">
        <v>335</v>
      </c>
      <c r="H58" s="22" t="s">
        <v>145</v>
      </c>
      <c r="I58" s="22"/>
    </row>
    <row r="59" spans="1:9" ht="15.6" x14ac:dyDescent="0.3">
      <c r="A59" s="43" t="s">
        <v>269</v>
      </c>
      <c r="B59" s="27">
        <v>231</v>
      </c>
      <c r="C59" s="22" t="s">
        <v>184</v>
      </c>
      <c r="D59" s="43"/>
      <c r="E59" s="19"/>
      <c r="F59" s="43" t="s">
        <v>270</v>
      </c>
      <c r="G59" s="27">
        <v>1089</v>
      </c>
      <c r="H59" s="22" t="s">
        <v>145</v>
      </c>
      <c r="I59" s="22"/>
    </row>
    <row r="60" spans="1:9" ht="31.2" x14ac:dyDescent="0.3">
      <c r="A60" s="45" t="s">
        <v>209</v>
      </c>
      <c r="B60" s="224">
        <f>SUM(B49:B59)</f>
        <v>2768</v>
      </c>
      <c r="C60" s="22"/>
      <c r="D60" s="22"/>
      <c r="E60" s="19"/>
      <c r="F60" s="43" t="s">
        <v>239</v>
      </c>
      <c r="G60" s="27">
        <v>77</v>
      </c>
      <c r="H60" s="22" t="s">
        <v>230</v>
      </c>
      <c r="I60" s="22"/>
    </row>
    <row r="61" spans="1:9" ht="62.4" x14ac:dyDescent="0.3">
      <c r="A61" s="20"/>
      <c r="B61" s="47"/>
      <c r="C61" s="46"/>
      <c r="D61" s="46"/>
      <c r="E61" s="19"/>
      <c r="F61" s="45" t="s">
        <v>209</v>
      </c>
      <c r="G61" s="224">
        <f>SUM(G57:G60)</f>
        <v>1578</v>
      </c>
      <c r="H61" s="22"/>
      <c r="I61" s="22"/>
    </row>
    <row r="62" spans="1:9" ht="15.6" x14ac:dyDescent="0.3">
      <c r="A62" s="279" t="s">
        <v>271</v>
      </c>
      <c r="B62" s="264" t="s">
        <v>178</v>
      </c>
      <c r="C62" s="264" t="s">
        <v>179</v>
      </c>
      <c r="D62" s="264" t="s">
        <v>180</v>
      </c>
      <c r="E62" s="19"/>
      <c r="F62" s="20"/>
      <c r="G62" s="47"/>
      <c r="H62" s="46"/>
      <c r="I62" s="46"/>
    </row>
    <row r="63" spans="1:9" ht="15.6" x14ac:dyDescent="0.3">
      <c r="A63" s="279"/>
      <c r="B63" s="264"/>
      <c r="C63" s="264"/>
      <c r="D63" s="264"/>
      <c r="E63" s="19"/>
      <c r="F63" s="279" t="s">
        <v>71</v>
      </c>
      <c r="G63" s="264" t="s">
        <v>178</v>
      </c>
      <c r="H63" s="264" t="s">
        <v>179</v>
      </c>
      <c r="I63" s="264" t="s">
        <v>180</v>
      </c>
    </row>
    <row r="64" spans="1:9" ht="15.6" x14ac:dyDescent="0.3">
      <c r="A64" s="43" t="s">
        <v>262</v>
      </c>
      <c r="B64" s="27">
        <v>224</v>
      </c>
      <c r="C64" s="22" t="s">
        <v>145</v>
      </c>
      <c r="D64" s="22"/>
      <c r="E64" s="19"/>
      <c r="F64" s="279"/>
      <c r="G64" s="264"/>
      <c r="H64" s="264"/>
      <c r="I64" s="264"/>
    </row>
    <row r="65" spans="1:9" ht="31.2" x14ac:dyDescent="0.3">
      <c r="A65" s="43" t="s">
        <v>272</v>
      </c>
      <c r="B65" s="27">
        <v>2991</v>
      </c>
      <c r="C65" s="22" t="s">
        <v>145</v>
      </c>
      <c r="D65" s="22"/>
      <c r="E65" s="19"/>
      <c r="F65" s="43" t="s">
        <v>229</v>
      </c>
      <c r="G65" s="27">
        <v>50</v>
      </c>
      <c r="H65" s="22" t="s">
        <v>230</v>
      </c>
      <c r="I65" s="22"/>
    </row>
    <row r="66" spans="1:9" ht="15.6" x14ac:dyDescent="0.3">
      <c r="A66" s="43" t="s">
        <v>273</v>
      </c>
      <c r="B66" s="27">
        <v>265</v>
      </c>
      <c r="C66" s="22" t="s">
        <v>145</v>
      </c>
      <c r="D66" s="22"/>
      <c r="E66" s="19"/>
      <c r="F66" s="43" t="s">
        <v>268</v>
      </c>
      <c r="G66" s="27">
        <v>78</v>
      </c>
      <c r="H66" s="22" t="s">
        <v>145</v>
      </c>
      <c r="I66" s="22"/>
    </row>
    <row r="67" spans="1:9" ht="15.6" x14ac:dyDescent="0.3">
      <c r="A67" s="43" t="s">
        <v>274</v>
      </c>
      <c r="B67" s="27">
        <v>60</v>
      </c>
      <c r="C67" s="22" t="s">
        <v>145</v>
      </c>
      <c r="D67" s="22"/>
      <c r="E67" s="19"/>
      <c r="F67" s="43" t="s">
        <v>270</v>
      </c>
      <c r="G67" s="27">
        <v>288</v>
      </c>
      <c r="H67" s="22" t="s">
        <v>145</v>
      </c>
      <c r="I67" s="22"/>
    </row>
    <row r="68" spans="1:9" ht="15.6" x14ac:dyDescent="0.3">
      <c r="A68" s="43" t="s">
        <v>231</v>
      </c>
      <c r="B68" s="27">
        <v>286</v>
      </c>
      <c r="C68" s="22" t="s">
        <v>230</v>
      </c>
      <c r="D68" s="22"/>
      <c r="E68" s="19"/>
      <c r="F68" s="43" t="s">
        <v>239</v>
      </c>
      <c r="G68" s="27">
        <v>44</v>
      </c>
      <c r="H68" s="22" t="s">
        <v>230</v>
      </c>
      <c r="I68" s="22"/>
    </row>
    <row r="69" spans="1:9" ht="15.6" x14ac:dyDescent="0.3">
      <c r="A69" s="43" t="s">
        <v>183</v>
      </c>
      <c r="B69" s="27">
        <v>365</v>
      </c>
      <c r="C69" s="22" t="s">
        <v>230</v>
      </c>
      <c r="D69" s="22"/>
      <c r="E69" s="19"/>
      <c r="F69" s="43" t="s">
        <v>275</v>
      </c>
      <c r="G69" s="27">
        <v>45</v>
      </c>
      <c r="H69" s="22" t="s">
        <v>276</v>
      </c>
      <c r="I69" s="22"/>
    </row>
    <row r="70" spans="1:9" ht="62.4" x14ac:dyDescent="0.3">
      <c r="A70" s="43" t="s">
        <v>186</v>
      </c>
      <c r="B70" s="27">
        <v>1013</v>
      </c>
      <c r="C70" s="22" t="s">
        <v>277</v>
      </c>
      <c r="D70" s="22"/>
      <c r="E70" s="19"/>
      <c r="F70" s="45" t="s">
        <v>209</v>
      </c>
      <c r="G70" s="224">
        <f>SUM(G65:G69)</f>
        <v>505</v>
      </c>
      <c r="H70" s="22"/>
      <c r="I70" s="22"/>
    </row>
    <row r="71" spans="1:9" ht="15.6" x14ac:dyDescent="0.3">
      <c r="A71" s="43" t="s">
        <v>278</v>
      </c>
      <c r="B71" s="27">
        <v>254</v>
      </c>
      <c r="C71" s="22" t="s">
        <v>230</v>
      </c>
      <c r="D71" s="22"/>
      <c r="E71" s="19"/>
      <c r="F71" s="20"/>
      <c r="G71" s="46"/>
      <c r="H71" s="47"/>
      <c r="I71" s="46"/>
    </row>
    <row r="72" spans="1:9" ht="15.6" x14ac:dyDescent="0.3">
      <c r="A72" s="43" t="s">
        <v>279</v>
      </c>
      <c r="B72" s="27">
        <v>6</v>
      </c>
      <c r="C72" s="22" t="s">
        <v>230</v>
      </c>
      <c r="D72" s="43"/>
      <c r="E72" s="19"/>
      <c r="F72" s="20"/>
      <c r="G72" s="46"/>
      <c r="H72" s="47"/>
      <c r="I72" s="46"/>
    </row>
    <row r="73" spans="1:9" ht="31.5" customHeight="1" x14ac:dyDescent="0.3">
      <c r="A73" s="43" t="s">
        <v>280</v>
      </c>
      <c r="B73" s="27">
        <v>185</v>
      </c>
      <c r="C73" s="22" t="s">
        <v>230</v>
      </c>
      <c r="D73" s="43"/>
      <c r="E73" s="19"/>
      <c r="F73" s="258" t="s">
        <v>281</v>
      </c>
      <c r="G73" s="259"/>
      <c r="H73" s="259"/>
      <c r="I73" s="260"/>
    </row>
    <row r="74" spans="1:9" ht="15.6" x14ac:dyDescent="0.3">
      <c r="A74" s="43" t="s">
        <v>252</v>
      </c>
      <c r="B74" s="27">
        <v>1483</v>
      </c>
      <c r="C74" s="22" t="s">
        <v>184</v>
      </c>
      <c r="D74" s="43"/>
      <c r="E74" s="19"/>
      <c r="F74" s="20"/>
      <c r="G74" s="46"/>
      <c r="H74" s="47"/>
      <c r="I74" s="46"/>
    </row>
    <row r="75" spans="1:9" ht="15.6" x14ac:dyDescent="0.3">
      <c r="A75" s="43" t="s">
        <v>282</v>
      </c>
      <c r="B75" s="27">
        <v>62</v>
      </c>
      <c r="C75" s="22" t="s">
        <v>145</v>
      </c>
      <c r="D75" s="43"/>
      <c r="E75" s="19"/>
      <c r="F75" s="279" t="s">
        <v>283</v>
      </c>
      <c r="G75" s="264" t="s">
        <v>178</v>
      </c>
      <c r="H75" s="264" t="s">
        <v>179</v>
      </c>
      <c r="I75" s="264" t="s">
        <v>180</v>
      </c>
    </row>
    <row r="76" spans="1:9" ht="31.2" x14ac:dyDescent="0.3">
      <c r="A76" s="45" t="s">
        <v>209</v>
      </c>
      <c r="B76" s="224">
        <f>SUM(B64:B75)</f>
        <v>7194</v>
      </c>
      <c r="C76" s="22"/>
      <c r="D76" s="22"/>
      <c r="E76" s="19"/>
      <c r="F76" s="279"/>
      <c r="G76" s="264"/>
      <c r="H76" s="264"/>
      <c r="I76" s="264"/>
    </row>
    <row r="77" spans="1:9" ht="109.2" x14ac:dyDescent="0.3">
      <c r="A77" s="20"/>
      <c r="B77" s="47"/>
      <c r="C77" s="46"/>
      <c r="D77" s="46"/>
      <c r="E77" s="19"/>
      <c r="F77" s="43" t="s">
        <v>284</v>
      </c>
      <c r="G77" s="27">
        <v>9500</v>
      </c>
      <c r="H77" s="22" t="s">
        <v>285</v>
      </c>
      <c r="I77" s="22"/>
    </row>
    <row r="78" spans="1:9" ht="31.2" x14ac:dyDescent="0.3">
      <c r="A78" s="279" t="s">
        <v>286</v>
      </c>
      <c r="B78" s="264" t="s">
        <v>178</v>
      </c>
      <c r="C78" s="264" t="s">
        <v>179</v>
      </c>
      <c r="D78" s="264" t="s">
        <v>180</v>
      </c>
      <c r="E78" s="19"/>
      <c r="F78" s="43" t="s">
        <v>287</v>
      </c>
      <c r="G78" s="27">
        <v>700</v>
      </c>
      <c r="H78" s="22" t="s">
        <v>288</v>
      </c>
      <c r="I78" s="22"/>
    </row>
    <row r="79" spans="1:9" ht="31.2" x14ac:dyDescent="0.3">
      <c r="A79" s="279"/>
      <c r="B79" s="264"/>
      <c r="C79" s="264"/>
      <c r="D79" s="264"/>
      <c r="E79" s="19"/>
      <c r="F79" s="43" t="s">
        <v>72</v>
      </c>
      <c r="G79" s="27">
        <v>12000</v>
      </c>
      <c r="H79" s="22" t="s">
        <v>288</v>
      </c>
      <c r="I79" s="22"/>
    </row>
    <row r="80" spans="1:9" ht="46.8" x14ac:dyDescent="0.3">
      <c r="A80" s="43" t="s">
        <v>262</v>
      </c>
      <c r="B80" s="27">
        <v>72</v>
      </c>
      <c r="C80" s="22" t="s">
        <v>145</v>
      </c>
      <c r="D80" s="22"/>
      <c r="E80" s="19"/>
      <c r="F80" s="45" t="s">
        <v>289</v>
      </c>
      <c r="G80" s="224">
        <f>SUM(G77:G79)</f>
        <v>22200</v>
      </c>
      <c r="H80" s="22"/>
      <c r="I80" s="22"/>
    </row>
    <row r="81" spans="1:9" ht="15.6" x14ac:dyDescent="0.3">
      <c r="A81" s="43" t="s">
        <v>272</v>
      </c>
      <c r="B81" s="27">
        <v>974</v>
      </c>
      <c r="C81" s="22" t="s">
        <v>145</v>
      </c>
      <c r="D81" s="22"/>
      <c r="E81" s="19"/>
      <c r="F81" s="20"/>
      <c r="G81" s="20"/>
      <c r="H81" s="47"/>
      <c r="I81" s="46"/>
    </row>
    <row r="82" spans="1:9" ht="15.6" x14ac:dyDescent="0.3">
      <c r="A82" s="43" t="s">
        <v>183</v>
      </c>
      <c r="B82" s="27">
        <v>84</v>
      </c>
      <c r="C82" s="22" t="s">
        <v>145</v>
      </c>
      <c r="D82" s="22"/>
      <c r="E82" s="19"/>
      <c r="F82" s="20"/>
      <c r="G82" s="20"/>
      <c r="H82" s="46"/>
      <c r="I82" s="47"/>
    </row>
    <row r="83" spans="1:9" ht="31.5" customHeight="1" x14ac:dyDescent="0.3">
      <c r="A83" s="43" t="s">
        <v>186</v>
      </c>
      <c r="B83" s="27">
        <v>359</v>
      </c>
      <c r="C83" s="22" t="s">
        <v>145</v>
      </c>
      <c r="D83" s="22"/>
      <c r="E83" s="19"/>
      <c r="F83" s="258" t="s">
        <v>290</v>
      </c>
      <c r="G83" s="259"/>
      <c r="H83" s="259"/>
      <c r="I83" s="260"/>
    </row>
    <row r="84" spans="1:9" ht="15.6" x14ac:dyDescent="0.3">
      <c r="A84" s="43" t="s">
        <v>278</v>
      </c>
      <c r="B84" s="27">
        <v>119</v>
      </c>
      <c r="C84" s="22" t="s">
        <v>230</v>
      </c>
      <c r="D84" s="22"/>
      <c r="E84" s="19"/>
      <c r="F84" s="20"/>
      <c r="G84" s="20"/>
      <c r="H84" s="46"/>
      <c r="I84" s="47"/>
    </row>
    <row r="85" spans="1:9" ht="15.6" x14ac:dyDescent="0.3">
      <c r="A85" s="43" t="s">
        <v>279</v>
      </c>
      <c r="B85" s="27">
        <v>10</v>
      </c>
      <c r="C85" s="22" t="s">
        <v>230</v>
      </c>
      <c r="D85" s="22"/>
      <c r="E85" s="19"/>
      <c r="F85" s="264" t="s">
        <v>291</v>
      </c>
      <c r="G85" s="264" t="s">
        <v>292</v>
      </c>
      <c r="H85" s="264" t="s">
        <v>293</v>
      </c>
      <c r="I85" s="264"/>
    </row>
    <row r="86" spans="1:9" ht="15.6" x14ac:dyDescent="0.3">
      <c r="A86" s="43" t="s">
        <v>252</v>
      </c>
      <c r="B86" s="27">
        <v>299</v>
      </c>
      <c r="C86" s="22" t="s">
        <v>184</v>
      </c>
      <c r="D86" s="43"/>
      <c r="E86" s="19"/>
      <c r="F86" s="264"/>
      <c r="G86" s="264"/>
      <c r="H86" s="264"/>
      <c r="I86" s="264"/>
    </row>
    <row r="87" spans="1:9" ht="31.2" x14ac:dyDescent="0.3">
      <c r="A87" s="43" t="s">
        <v>294</v>
      </c>
      <c r="B87" s="27">
        <v>116</v>
      </c>
      <c r="C87" s="22" t="s">
        <v>145</v>
      </c>
      <c r="D87" s="43"/>
      <c r="E87" s="19"/>
      <c r="F87" s="43" t="s">
        <v>295</v>
      </c>
      <c r="G87" s="43" t="s">
        <v>296</v>
      </c>
      <c r="H87" s="284">
        <v>1410.6660000000002</v>
      </c>
      <c r="I87" s="285"/>
    </row>
    <row r="88" spans="1:9" ht="44.4" x14ac:dyDescent="0.3">
      <c r="A88" s="45" t="s">
        <v>209</v>
      </c>
      <c r="B88" s="224">
        <f>SUM(B80:B87)</f>
        <v>2033</v>
      </c>
      <c r="C88" s="22"/>
      <c r="D88" s="22"/>
      <c r="E88" s="19"/>
      <c r="F88" s="43" t="s">
        <v>297</v>
      </c>
      <c r="G88" s="43" t="s">
        <v>296</v>
      </c>
      <c r="H88" s="284">
        <v>115.68</v>
      </c>
      <c r="I88" s="285"/>
    </row>
    <row r="89" spans="1:9" ht="15.6" x14ac:dyDescent="0.3">
      <c r="A89" s="20"/>
      <c r="B89" s="47"/>
      <c r="C89" s="46"/>
      <c r="D89" s="46"/>
      <c r="E89" s="19"/>
      <c r="F89" s="43" t="s">
        <v>298</v>
      </c>
      <c r="G89" s="43" t="s">
        <v>59</v>
      </c>
      <c r="H89" s="284">
        <v>363.59</v>
      </c>
      <c r="I89" s="285"/>
    </row>
    <row r="90" spans="1:9" ht="15.6" x14ac:dyDescent="0.3">
      <c r="A90" s="279" t="s">
        <v>299</v>
      </c>
      <c r="B90" s="264" t="s">
        <v>178</v>
      </c>
      <c r="C90" s="264" t="s">
        <v>179</v>
      </c>
      <c r="D90" s="264" t="s">
        <v>180</v>
      </c>
      <c r="E90" s="19"/>
      <c r="F90" s="43" t="s">
        <v>73</v>
      </c>
      <c r="G90" s="43" t="s">
        <v>296</v>
      </c>
      <c r="H90" s="284">
        <v>125.24000000000001</v>
      </c>
      <c r="I90" s="285"/>
    </row>
    <row r="91" spans="1:9" ht="31.2" x14ac:dyDescent="0.3">
      <c r="A91" s="279"/>
      <c r="B91" s="264"/>
      <c r="C91" s="264"/>
      <c r="D91" s="264"/>
      <c r="E91" s="19"/>
      <c r="F91" s="45" t="s">
        <v>215</v>
      </c>
      <c r="G91" s="43"/>
      <c r="H91" s="286">
        <f>SUM(H87:I90)</f>
        <v>2015.1760000000002</v>
      </c>
      <c r="I91" s="287"/>
    </row>
    <row r="92" spans="1:9" ht="15.6" x14ac:dyDescent="0.3">
      <c r="A92" s="43" t="s">
        <v>300</v>
      </c>
      <c r="B92" s="27">
        <v>1446</v>
      </c>
      <c r="C92" s="22" t="s">
        <v>301</v>
      </c>
      <c r="D92" s="22"/>
      <c r="E92" s="19"/>
    </row>
    <row r="93" spans="1:9" ht="15.6" x14ac:dyDescent="0.3">
      <c r="A93" s="43" t="s">
        <v>302</v>
      </c>
      <c r="B93" s="27">
        <v>369</v>
      </c>
      <c r="C93" s="22" t="s">
        <v>301</v>
      </c>
      <c r="D93" s="22"/>
      <c r="E93" s="19"/>
    </row>
    <row r="94" spans="1:9" ht="15.6" x14ac:dyDescent="0.3">
      <c r="A94" s="43" t="s">
        <v>183</v>
      </c>
      <c r="B94" s="27">
        <v>26</v>
      </c>
      <c r="C94" s="22" t="s">
        <v>301</v>
      </c>
      <c r="D94" s="22"/>
      <c r="E94" s="19"/>
    </row>
    <row r="95" spans="1:9" ht="15.6" x14ac:dyDescent="0.3">
      <c r="A95" s="43" t="s">
        <v>186</v>
      </c>
      <c r="B95" s="27">
        <v>763</v>
      </c>
      <c r="C95" s="22" t="s">
        <v>301</v>
      </c>
      <c r="D95" s="22"/>
      <c r="E95" s="19"/>
    </row>
    <row r="96" spans="1:9" ht="15.6" x14ac:dyDescent="0.3">
      <c r="A96" s="43" t="s">
        <v>246</v>
      </c>
      <c r="B96" s="27">
        <v>183</v>
      </c>
      <c r="C96" s="22" t="s">
        <v>230</v>
      </c>
      <c r="D96" s="22"/>
      <c r="E96" s="19"/>
    </row>
    <row r="97" spans="1:5" ht="15.6" x14ac:dyDescent="0.3">
      <c r="A97" s="43" t="s">
        <v>244</v>
      </c>
      <c r="B97" s="27">
        <v>1</v>
      </c>
      <c r="C97" s="22" t="s">
        <v>301</v>
      </c>
      <c r="D97" s="22"/>
      <c r="E97" s="19"/>
    </row>
    <row r="98" spans="1:5" ht="15.6" x14ac:dyDescent="0.3">
      <c r="A98" s="43" t="s">
        <v>303</v>
      </c>
      <c r="B98" s="27">
        <v>39</v>
      </c>
      <c r="C98" s="22" t="s">
        <v>304</v>
      </c>
      <c r="D98" s="22"/>
      <c r="E98" s="19"/>
    </row>
    <row r="99" spans="1:5" ht="15.6" x14ac:dyDescent="0.3">
      <c r="A99" s="43" t="s">
        <v>53</v>
      </c>
      <c r="B99" s="27">
        <v>143</v>
      </c>
      <c r="C99" s="22" t="s">
        <v>230</v>
      </c>
      <c r="D99" s="22"/>
      <c r="E99" s="19"/>
    </row>
    <row r="100" spans="1:5" ht="15.6" x14ac:dyDescent="0.3">
      <c r="A100" s="43" t="s">
        <v>305</v>
      </c>
      <c r="B100" s="48"/>
      <c r="C100" s="22" t="s">
        <v>230</v>
      </c>
      <c r="D100" s="43"/>
      <c r="E100" s="19"/>
    </row>
    <row r="101" spans="1:5" ht="31.2" x14ac:dyDescent="0.3">
      <c r="A101" s="45" t="s">
        <v>209</v>
      </c>
      <c r="B101" s="224">
        <f>SUM(B92:B100)</f>
        <v>2970</v>
      </c>
      <c r="C101" s="22"/>
      <c r="D101" s="22"/>
      <c r="E101" s="19"/>
    </row>
    <row r="102" spans="1:5" ht="15.6" x14ac:dyDescent="0.3">
      <c r="A102" s="20"/>
      <c r="B102" s="47"/>
      <c r="C102" s="46"/>
      <c r="D102" s="46"/>
      <c r="E102" s="19"/>
    </row>
    <row r="103" spans="1:5" ht="15.6" x14ac:dyDescent="0.3">
      <c r="A103" s="279" t="s">
        <v>306</v>
      </c>
      <c r="B103" s="264" t="s">
        <v>178</v>
      </c>
      <c r="C103" s="264" t="s">
        <v>179</v>
      </c>
      <c r="D103" s="264" t="s">
        <v>180</v>
      </c>
      <c r="E103" s="19"/>
    </row>
    <row r="104" spans="1:5" ht="15.6" x14ac:dyDescent="0.3">
      <c r="A104" s="279"/>
      <c r="B104" s="264"/>
      <c r="C104" s="264"/>
      <c r="D104" s="264"/>
      <c r="E104" s="19"/>
    </row>
    <row r="105" spans="1:5" ht="15.6" x14ac:dyDescent="0.3">
      <c r="A105" s="43" t="s">
        <v>185</v>
      </c>
      <c r="B105" s="27">
        <v>135</v>
      </c>
      <c r="C105" s="22" t="s">
        <v>145</v>
      </c>
      <c r="D105" s="22"/>
      <c r="E105" s="19"/>
    </row>
    <row r="106" spans="1:5" ht="15.6" x14ac:dyDescent="0.3">
      <c r="A106" s="43" t="s">
        <v>307</v>
      </c>
      <c r="B106" s="27">
        <v>1654</v>
      </c>
      <c r="C106" s="22" t="s">
        <v>145</v>
      </c>
      <c r="D106" s="22"/>
      <c r="E106" s="19"/>
    </row>
    <row r="107" spans="1:5" ht="15.6" x14ac:dyDescent="0.3">
      <c r="A107" s="43" t="s">
        <v>308</v>
      </c>
      <c r="B107" s="27">
        <v>253</v>
      </c>
      <c r="C107" s="22" t="s">
        <v>145</v>
      </c>
      <c r="D107" s="22"/>
      <c r="E107" s="19"/>
    </row>
    <row r="108" spans="1:5" ht="15.6" x14ac:dyDescent="0.3">
      <c r="A108" s="43" t="s">
        <v>309</v>
      </c>
      <c r="B108" s="27">
        <v>183</v>
      </c>
      <c r="C108" s="22" t="s">
        <v>230</v>
      </c>
      <c r="D108" s="22"/>
      <c r="E108" s="19"/>
    </row>
    <row r="109" spans="1:5" ht="15.6" x14ac:dyDescent="0.3">
      <c r="A109" s="43" t="s">
        <v>238</v>
      </c>
      <c r="B109" s="27">
        <v>26</v>
      </c>
      <c r="C109" s="22" t="s">
        <v>230</v>
      </c>
      <c r="D109" s="22"/>
      <c r="E109" s="19"/>
    </row>
    <row r="110" spans="1:5" ht="15.6" x14ac:dyDescent="0.3">
      <c r="A110" s="43" t="s">
        <v>310</v>
      </c>
      <c r="B110" s="27">
        <v>530</v>
      </c>
      <c r="C110" s="22" t="s">
        <v>145</v>
      </c>
      <c r="D110" s="22"/>
      <c r="E110" s="19"/>
    </row>
    <row r="111" spans="1:5" ht="15.6" x14ac:dyDescent="0.3">
      <c r="A111" s="43" t="s">
        <v>278</v>
      </c>
      <c r="B111" s="27">
        <v>33</v>
      </c>
      <c r="C111" s="22" t="s">
        <v>230</v>
      </c>
      <c r="D111" s="22"/>
      <c r="E111" s="19"/>
    </row>
    <row r="112" spans="1:5" ht="15.6" x14ac:dyDescent="0.3">
      <c r="A112" s="43" t="s">
        <v>311</v>
      </c>
      <c r="B112" s="27">
        <v>287</v>
      </c>
      <c r="C112" s="22" t="s">
        <v>230</v>
      </c>
      <c r="D112" s="22"/>
      <c r="E112" s="19"/>
    </row>
    <row r="113" spans="1:5" ht="15.6" x14ac:dyDescent="0.3">
      <c r="A113" s="43" t="s">
        <v>312</v>
      </c>
      <c r="B113" s="27">
        <v>250</v>
      </c>
      <c r="C113" s="22" t="s">
        <v>230</v>
      </c>
      <c r="D113" s="43"/>
      <c r="E113" s="19"/>
    </row>
    <row r="114" spans="1:5" ht="31.2" x14ac:dyDescent="0.3">
      <c r="A114" s="45" t="s">
        <v>209</v>
      </c>
      <c r="B114" s="230">
        <f>SUM(B105:B113)</f>
        <v>3351</v>
      </c>
      <c r="C114" s="22"/>
      <c r="D114" s="22"/>
      <c r="E114" s="19"/>
    </row>
    <row r="115" spans="1:5" ht="15.6" x14ac:dyDescent="0.3">
      <c r="A115" s="20"/>
      <c r="B115" s="47"/>
      <c r="C115" s="46"/>
      <c r="D115" s="46"/>
      <c r="E115" s="19"/>
    </row>
    <row r="116" spans="1:5" ht="15.6" x14ac:dyDescent="0.3">
      <c r="A116" s="280" t="s">
        <v>313</v>
      </c>
      <c r="B116" s="280" t="s">
        <v>178</v>
      </c>
      <c r="C116" s="280" t="s">
        <v>179</v>
      </c>
      <c r="D116" s="280" t="s">
        <v>180</v>
      </c>
      <c r="E116" s="19"/>
    </row>
    <row r="117" spans="1:5" ht="15.6" x14ac:dyDescent="0.3">
      <c r="A117" s="280"/>
      <c r="B117" s="280"/>
      <c r="C117" s="280"/>
      <c r="D117" s="280"/>
      <c r="E117" s="19"/>
    </row>
    <row r="118" spans="1:5" ht="15.6" x14ac:dyDescent="0.3">
      <c r="A118" s="225" t="s">
        <v>181</v>
      </c>
      <c r="B118" s="226">
        <v>420</v>
      </c>
      <c r="C118" s="222" t="s">
        <v>314</v>
      </c>
      <c r="D118" s="222"/>
      <c r="E118" s="19"/>
    </row>
    <row r="119" spans="1:5" ht="15.6" x14ac:dyDescent="0.3">
      <c r="A119" s="225" t="s">
        <v>185</v>
      </c>
      <c r="B119" s="226">
        <v>56</v>
      </c>
      <c r="C119" s="222" t="s">
        <v>243</v>
      </c>
      <c r="D119" s="222"/>
      <c r="E119" s="19"/>
    </row>
    <row r="120" spans="1:5" ht="15.6" x14ac:dyDescent="0.3">
      <c r="A120" s="225" t="s">
        <v>183</v>
      </c>
      <c r="B120" s="226">
        <v>64</v>
      </c>
      <c r="C120" s="222" t="s">
        <v>230</v>
      </c>
      <c r="D120" s="222"/>
      <c r="E120" s="19"/>
    </row>
    <row r="121" spans="1:5" ht="15.6" x14ac:dyDescent="0.3">
      <c r="A121" s="225" t="s">
        <v>238</v>
      </c>
      <c r="B121" s="226">
        <v>17</v>
      </c>
      <c r="C121" s="222" t="s">
        <v>230</v>
      </c>
      <c r="D121" s="222"/>
      <c r="E121" s="19"/>
    </row>
    <row r="122" spans="1:5" ht="15.6" x14ac:dyDescent="0.3">
      <c r="A122" s="225" t="s">
        <v>315</v>
      </c>
      <c r="B122" s="226">
        <v>146</v>
      </c>
      <c r="C122" s="222" t="s">
        <v>230</v>
      </c>
      <c r="D122" s="222"/>
      <c r="E122" s="19"/>
    </row>
    <row r="123" spans="1:5" ht="15.6" x14ac:dyDescent="0.3">
      <c r="A123" s="225" t="s">
        <v>186</v>
      </c>
      <c r="B123" s="226">
        <v>124</v>
      </c>
      <c r="C123" s="222" t="s">
        <v>314</v>
      </c>
      <c r="D123" s="222"/>
      <c r="E123" s="19"/>
    </row>
    <row r="124" spans="1:5" ht="15.6" x14ac:dyDescent="0.3">
      <c r="A124" s="225" t="s">
        <v>266</v>
      </c>
      <c r="B124" s="226">
        <v>75</v>
      </c>
      <c r="C124" s="222" t="s">
        <v>230</v>
      </c>
      <c r="D124" s="222"/>
      <c r="E124" s="19"/>
    </row>
    <row r="125" spans="1:5" ht="15.6" x14ac:dyDescent="0.3">
      <c r="A125" s="225" t="s">
        <v>246</v>
      </c>
      <c r="B125" s="226">
        <v>33</v>
      </c>
      <c r="C125" s="222" t="s">
        <v>314</v>
      </c>
      <c r="D125" s="222"/>
      <c r="E125" s="19"/>
    </row>
    <row r="126" spans="1:5" ht="15.6" x14ac:dyDescent="0.3">
      <c r="A126" s="225" t="s">
        <v>316</v>
      </c>
      <c r="B126" s="226">
        <v>2</v>
      </c>
      <c r="C126" s="222" t="s">
        <v>145</v>
      </c>
      <c r="D126" s="222"/>
      <c r="E126" s="19"/>
    </row>
    <row r="127" spans="1:5" ht="15.6" x14ac:dyDescent="0.3">
      <c r="A127" s="225" t="s">
        <v>200</v>
      </c>
      <c r="B127" s="226">
        <v>89</v>
      </c>
      <c r="C127" s="222" t="s">
        <v>230</v>
      </c>
      <c r="D127" s="222"/>
      <c r="E127" s="19"/>
    </row>
    <row r="128" spans="1:5" ht="31.2" x14ac:dyDescent="0.3">
      <c r="A128" s="225" t="s">
        <v>317</v>
      </c>
      <c r="B128" s="226"/>
      <c r="C128" s="222" t="s">
        <v>318</v>
      </c>
      <c r="D128" s="222"/>
      <c r="E128" s="19"/>
    </row>
    <row r="129" spans="1:5" ht="31.2" x14ac:dyDescent="0.3">
      <c r="A129" s="225" t="s">
        <v>250</v>
      </c>
      <c r="B129" s="226"/>
      <c r="C129" s="222" t="s">
        <v>318</v>
      </c>
      <c r="D129" s="222"/>
      <c r="E129" s="19"/>
    </row>
    <row r="130" spans="1:5" ht="31.2" x14ac:dyDescent="0.3">
      <c r="A130" s="225" t="s">
        <v>252</v>
      </c>
      <c r="B130" s="226"/>
      <c r="C130" s="222" t="s">
        <v>318</v>
      </c>
      <c r="D130" s="222"/>
      <c r="E130" s="19"/>
    </row>
    <row r="131" spans="1:5" ht="31.2" x14ac:dyDescent="0.3">
      <c r="A131" s="227" t="s">
        <v>209</v>
      </c>
      <c r="B131" s="228">
        <v>0</v>
      </c>
      <c r="C131" s="222"/>
      <c r="D131" s="222"/>
      <c r="E131" s="19"/>
    </row>
    <row r="132" spans="1:5" ht="15.6" x14ac:dyDescent="0.3">
      <c r="A132" s="20"/>
      <c r="B132" s="47"/>
      <c r="C132" s="46"/>
      <c r="D132" s="46"/>
      <c r="E132" s="19"/>
    </row>
    <row r="133" spans="1:5" ht="15.6" x14ac:dyDescent="0.3">
      <c r="A133" s="279" t="s">
        <v>319</v>
      </c>
      <c r="B133" s="264" t="s">
        <v>178</v>
      </c>
      <c r="C133" s="264" t="s">
        <v>179</v>
      </c>
      <c r="D133" s="264" t="s">
        <v>180</v>
      </c>
      <c r="E133" s="19"/>
    </row>
    <row r="134" spans="1:5" ht="15.6" x14ac:dyDescent="0.3">
      <c r="A134" s="279"/>
      <c r="B134" s="264"/>
      <c r="C134" s="264"/>
      <c r="D134" s="264"/>
      <c r="E134" s="19"/>
    </row>
    <row r="135" spans="1:5" ht="15.6" x14ac:dyDescent="0.3">
      <c r="A135" s="43" t="s">
        <v>320</v>
      </c>
      <c r="B135" s="27">
        <v>46</v>
      </c>
      <c r="C135" s="22" t="s">
        <v>145</v>
      </c>
      <c r="D135" s="22"/>
      <c r="E135" s="19"/>
    </row>
    <row r="136" spans="1:5" ht="15.6" x14ac:dyDescent="0.3">
      <c r="A136" s="43" t="s">
        <v>272</v>
      </c>
      <c r="B136" s="27">
        <v>1399</v>
      </c>
      <c r="C136" s="22" t="s">
        <v>145</v>
      </c>
      <c r="D136" s="22"/>
      <c r="E136" s="19"/>
    </row>
    <row r="137" spans="1:5" ht="15.6" x14ac:dyDescent="0.3">
      <c r="A137" s="43" t="s">
        <v>321</v>
      </c>
      <c r="B137" s="27">
        <v>194</v>
      </c>
      <c r="C137" s="22" t="s">
        <v>145</v>
      </c>
      <c r="D137" s="22"/>
      <c r="E137" s="19"/>
    </row>
    <row r="138" spans="1:5" ht="15.6" x14ac:dyDescent="0.3">
      <c r="A138" s="43" t="s">
        <v>309</v>
      </c>
      <c r="B138" s="27">
        <v>100</v>
      </c>
      <c r="C138" s="22" t="s">
        <v>230</v>
      </c>
      <c r="D138" s="22"/>
      <c r="E138" s="19"/>
    </row>
    <row r="139" spans="1:5" ht="15.6" x14ac:dyDescent="0.3">
      <c r="A139" s="43" t="s">
        <v>186</v>
      </c>
      <c r="B139" s="27">
        <v>277</v>
      </c>
      <c r="C139" s="22" t="s">
        <v>145</v>
      </c>
      <c r="D139" s="22"/>
      <c r="E139" s="19"/>
    </row>
    <row r="140" spans="1:5" ht="15.6" x14ac:dyDescent="0.3">
      <c r="A140" s="43" t="s">
        <v>246</v>
      </c>
      <c r="B140" s="27">
        <v>84</v>
      </c>
      <c r="C140" s="22" t="s">
        <v>54</v>
      </c>
      <c r="D140" s="22"/>
      <c r="E140" s="19"/>
    </row>
    <row r="141" spans="1:5" ht="15.6" x14ac:dyDescent="0.3">
      <c r="A141" s="43" t="s">
        <v>266</v>
      </c>
      <c r="B141" s="27">
        <v>264</v>
      </c>
      <c r="C141" s="22" t="s">
        <v>230</v>
      </c>
      <c r="D141" s="22"/>
      <c r="E141" s="19"/>
    </row>
    <row r="142" spans="1:5" ht="31.2" x14ac:dyDescent="0.3">
      <c r="A142" s="45" t="s">
        <v>209</v>
      </c>
      <c r="B142" s="224">
        <f>SUM(B135:B141)</f>
        <v>2364</v>
      </c>
      <c r="C142" s="22"/>
      <c r="D142" s="22"/>
      <c r="E142" s="19"/>
    </row>
    <row r="143" spans="1:5" ht="15.6" x14ac:dyDescent="0.3">
      <c r="A143" s="20"/>
      <c r="B143" s="47"/>
      <c r="C143" s="46"/>
      <c r="D143" s="46"/>
      <c r="E143" s="19"/>
    </row>
    <row r="144" spans="1:5" ht="15.6" x14ac:dyDescent="0.3">
      <c r="A144" s="279" t="s">
        <v>322</v>
      </c>
      <c r="B144" s="264" t="s">
        <v>178</v>
      </c>
      <c r="C144" s="264" t="s">
        <v>179</v>
      </c>
      <c r="D144" s="264" t="s">
        <v>180</v>
      </c>
      <c r="E144" s="19"/>
    </row>
    <row r="145" spans="1:5" ht="15.6" x14ac:dyDescent="0.3">
      <c r="A145" s="279"/>
      <c r="B145" s="264"/>
      <c r="C145" s="264"/>
      <c r="D145" s="264"/>
      <c r="E145" s="19"/>
    </row>
    <row r="146" spans="1:5" ht="15.6" x14ac:dyDescent="0.3">
      <c r="A146" s="43" t="s">
        <v>323</v>
      </c>
      <c r="B146" s="27">
        <v>21</v>
      </c>
      <c r="C146" s="22" t="s">
        <v>145</v>
      </c>
      <c r="D146" s="22"/>
      <c r="E146" s="19"/>
    </row>
    <row r="147" spans="1:5" ht="15.6" x14ac:dyDescent="0.3">
      <c r="A147" s="43" t="s">
        <v>272</v>
      </c>
      <c r="B147" s="27">
        <v>966</v>
      </c>
      <c r="C147" s="22" t="s">
        <v>145</v>
      </c>
      <c r="D147" s="22"/>
      <c r="E147" s="19"/>
    </row>
    <row r="148" spans="1:5" ht="15.6" x14ac:dyDescent="0.3">
      <c r="A148" s="43" t="s">
        <v>324</v>
      </c>
      <c r="B148" s="27">
        <v>161</v>
      </c>
      <c r="C148" s="22" t="s">
        <v>145</v>
      </c>
      <c r="D148" s="22"/>
      <c r="E148" s="19"/>
    </row>
    <row r="149" spans="1:5" ht="15.6" x14ac:dyDescent="0.3">
      <c r="A149" s="43" t="s">
        <v>309</v>
      </c>
      <c r="B149" s="27">
        <v>114</v>
      </c>
      <c r="C149" s="22" t="s">
        <v>230</v>
      </c>
      <c r="D149" s="22"/>
      <c r="E149" s="19"/>
    </row>
    <row r="150" spans="1:5" ht="15.6" x14ac:dyDescent="0.3">
      <c r="A150" s="43" t="s">
        <v>186</v>
      </c>
      <c r="B150" s="27">
        <v>238</v>
      </c>
      <c r="C150" s="22" t="s">
        <v>230</v>
      </c>
      <c r="D150" s="22"/>
      <c r="E150" s="19"/>
    </row>
    <row r="151" spans="1:5" ht="15.6" x14ac:dyDescent="0.3">
      <c r="A151" s="43" t="s">
        <v>246</v>
      </c>
      <c r="B151" s="27">
        <v>88</v>
      </c>
      <c r="C151" s="22" t="s">
        <v>54</v>
      </c>
      <c r="D151" s="22"/>
      <c r="E151" s="19"/>
    </row>
    <row r="152" spans="1:5" ht="15.6" x14ac:dyDescent="0.3">
      <c r="A152" s="43" t="s">
        <v>266</v>
      </c>
      <c r="B152" s="27">
        <v>272</v>
      </c>
      <c r="C152" s="22" t="s">
        <v>230</v>
      </c>
      <c r="D152" s="22"/>
      <c r="E152" s="19"/>
    </row>
    <row r="153" spans="1:5" ht="15.6" x14ac:dyDescent="0.3">
      <c r="A153" s="43" t="s">
        <v>325</v>
      </c>
      <c r="B153" s="27">
        <v>189</v>
      </c>
      <c r="C153" s="22" t="s">
        <v>230</v>
      </c>
      <c r="D153" s="22"/>
      <c r="E153" s="19"/>
    </row>
    <row r="154" spans="1:5" ht="15.6" x14ac:dyDescent="0.3">
      <c r="A154" s="43" t="s">
        <v>321</v>
      </c>
      <c r="B154" s="27">
        <v>15</v>
      </c>
      <c r="C154" s="22" t="s">
        <v>145</v>
      </c>
      <c r="D154" s="22"/>
      <c r="E154" s="19"/>
    </row>
    <row r="155" spans="1:5" ht="31.2" x14ac:dyDescent="0.3">
      <c r="A155" s="43" t="s">
        <v>250</v>
      </c>
      <c r="B155" s="27"/>
      <c r="C155" s="22" t="s">
        <v>326</v>
      </c>
      <c r="D155" s="22"/>
      <c r="E155" s="19"/>
    </row>
    <row r="156" spans="1:5" ht="15.6" x14ac:dyDescent="0.3">
      <c r="A156" s="43" t="s">
        <v>252</v>
      </c>
      <c r="B156" s="27">
        <v>36</v>
      </c>
      <c r="C156" s="22" t="s">
        <v>230</v>
      </c>
      <c r="D156" s="22"/>
      <c r="E156" s="19"/>
    </row>
    <row r="157" spans="1:5" ht="15.6" x14ac:dyDescent="0.3">
      <c r="A157" s="43" t="s">
        <v>55</v>
      </c>
      <c r="B157" s="27">
        <v>52</v>
      </c>
      <c r="C157" s="22" t="s">
        <v>230</v>
      </c>
      <c r="D157" s="22"/>
      <c r="E157" s="19"/>
    </row>
    <row r="158" spans="1:5" ht="15.6" x14ac:dyDescent="0.3">
      <c r="A158" s="43" t="s">
        <v>305</v>
      </c>
      <c r="B158" s="27"/>
      <c r="C158" s="22"/>
      <c r="D158" s="22"/>
      <c r="E158" s="19"/>
    </row>
    <row r="159" spans="1:5" ht="31.2" x14ac:dyDescent="0.3">
      <c r="A159" s="45" t="s">
        <v>209</v>
      </c>
      <c r="B159" s="224">
        <f>SUM(B146:B158)</f>
        <v>2152</v>
      </c>
      <c r="C159" s="22"/>
      <c r="D159" s="22"/>
      <c r="E159" s="19"/>
    </row>
    <row r="160" spans="1:5" ht="15.6" x14ac:dyDescent="0.3">
      <c r="A160" s="20"/>
      <c r="B160" s="47"/>
      <c r="C160" s="46"/>
      <c r="D160" s="46"/>
      <c r="E160" s="19"/>
    </row>
    <row r="161" spans="1:5" ht="15.6" x14ac:dyDescent="0.3">
      <c r="A161" s="279" t="s">
        <v>327</v>
      </c>
      <c r="B161" s="264" t="s">
        <v>178</v>
      </c>
      <c r="C161" s="264" t="s">
        <v>179</v>
      </c>
      <c r="D161" s="264" t="s">
        <v>180</v>
      </c>
      <c r="E161" s="19"/>
    </row>
    <row r="162" spans="1:5" ht="15.6" x14ac:dyDescent="0.3">
      <c r="A162" s="279"/>
      <c r="B162" s="264"/>
      <c r="C162" s="264"/>
      <c r="D162" s="264"/>
      <c r="E162" s="19"/>
    </row>
    <row r="163" spans="1:5" ht="15.6" x14ac:dyDescent="0.3">
      <c r="A163" s="43" t="s">
        <v>272</v>
      </c>
      <c r="B163" s="27">
        <v>741</v>
      </c>
      <c r="C163" s="22" t="s">
        <v>328</v>
      </c>
      <c r="D163" s="22"/>
      <c r="E163" s="19"/>
    </row>
    <row r="164" spans="1:5" ht="15.6" x14ac:dyDescent="0.3">
      <c r="A164" s="43" t="s">
        <v>308</v>
      </c>
      <c r="B164" s="27">
        <v>200</v>
      </c>
      <c r="C164" s="22" t="s">
        <v>142</v>
      </c>
      <c r="D164" s="22"/>
      <c r="E164" s="19"/>
    </row>
    <row r="165" spans="1:5" ht="15.6" x14ac:dyDescent="0.3">
      <c r="A165" s="43" t="s">
        <v>186</v>
      </c>
      <c r="B165" s="27">
        <v>205</v>
      </c>
      <c r="C165" s="22" t="s">
        <v>230</v>
      </c>
      <c r="D165" s="22"/>
      <c r="E165" s="19"/>
    </row>
    <row r="166" spans="1:5" ht="15.6" x14ac:dyDescent="0.3">
      <c r="A166" s="43" t="s">
        <v>246</v>
      </c>
      <c r="B166" s="27">
        <v>10</v>
      </c>
      <c r="C166" s="22" t="s">
        <v>230</v>
      </c>
      <c r="D166" s="22"/>
      <c r="E166" s="19"/>
    </row>
    <row r="167" spans="1:5" ht="15.6" x14ac:dyDescent="0.3">
      <c r="A167" s="43" t="s">
        <v>329</v>
      </c>
      <c r="B167" s="27">
        <v>12</v>
      </c>
      <c r="C167" s="22" t="s">
        <v>230</v>
      </c>
      <c r="D167" s="22"/>
      <c r="E167" s="19"/>
    </row>
    <row r="168" spans="1:5" ht="31.2" x14ac:dyDescent="0.3">
      <c r="A168" s="45" t="s">
        <v>209</v>
      </c>
      <c r="B168" s="224">
        <f>SUM(B163:B167)</f>
        <v>1168</v>
      </c>
      <c r="C168" s="22"/>
      <c r="D168" s="22"/>
      <c r="E168" s="19"/>
    </row>
    <row r="169" spans="1:5" ht="15.6" x14ac:dyDescent="0.3">
      <c r="A169" s="20"/>
      <c r="B169" s="47"/>
      <c r="C169" s="46"/>
      <c r="D169" s="46"/>
      <c r="E169" s="19"/>
    </row>
    <row r="170" spans="1:5" ht="15.6" x14ac:dyDescent="0.3">
      <c r="A170" s="279" t="s">
        <v>330</v>
      </c>
      <c r="B170" s="264" t="s">
        <v>178</v>
      </c>
      <c r="C170" s="264" t="s">
        <v>179</v>
      </c>
      <c r="D170" s="264" t="s">
        <v>180</v>
      </c>
      <c r="E170" s="19"/>
    </row>
    <row r="171" spans="1:5" ht="15.6" x14ac:dyDescent="0.3">
      <c r="A171" s="279"/>
      <c r="B171" s="264"/>
      <c r="C171" s="264"/>
      <c r="D171" s="264"/>
      <c r="E171" s="19"/>
    </row>
    <row r="172" spans="1:5" ht="15.6" x14ac:dyDescent="0.3">
      <c r="A172" s="43" t="s">
        <v>262</v>
      </c>
      <c r="B172" s="27">
        <v>107</v>
      </c>
      <c r="C172" s="22" t="s">
        <v>145</v>
      </c>
      <c r="D172" s="22"/>
      <c r="E172" s="19"/>
    </row>
    <row r="173" spans="1:5" ht="15.6" x14ac:dyDescent="0.3">
      <c r="A173" s="43" t="s">
        <v>272</v>
      </c>
      <c r="B173" s="27">
        <v>2670</v>
      </c>
      <c r="C173" s="22" t="s">
        <v>145</v>
      </c>
      <c r="D173" s="22"/>
      <c r="E173" s="19"/>
    </row>
    <row r="174" spans="1:5" ht="15.6" x14ac:dyDescent="0.3">
      <c r="A174" s="43" t="s">
        <v>331</v>
      </c>
      <c r="B174" s="27">
        <v>224</v>
      </c>
      <c r="C174" s="22" t="s">
        <v>145</v>
      </c>
      <c r="D174" s="22"/>
      <c r="E174" s="19"/>
    </row>
    <row r="175" spans="1:5" ht="15.6" x14ac:dyDescent="0.3">
      <c r="A175" s="43" t="s">
        <v>274</v>
      </c>
      <c r="B175" s="27">
        <v>144</v>
      </c>
      <c r="C175" s="22" t="s">
        <v>145</v>
      </c>
      <c r="D175" s="22"/>
      <c r="E175" s="19"/>
    </row>
    <row r="176" spans="1:5" ht="15.6" x14ac:dyDescent="0.3">
      <c r="A176" s="43" t="s">
        <v>332</v>
      </c>
      <c r="B176" s="27">
        <v>331</v>
      </c>
      <c r="C176" s="22" t="s">
        <v>145</v>
      </c>
      <c r="D176" s="22"/>
      <c r="E176" s="19"/>
    </row>
    <row r="177" spans="1:5" ht="15.6" x14ac:dyDescent="0.3">
      <c r="A177" s="43" t="s">
        <v>183</v>
      </c>
      <c r="B177" s="27">
        <v>171</v>
      </c>
      <c r="C177" s="22" t="s">
        <v>230</v>
      </c>
      <c r="D177" s="22"/>
      <c r="E177" s="19"/>
    </row>
    <row r="178" spans="1:5" ht="15.6" x14ac:dyDescent="0.3">
      <c r="A178" s="43" t="s">
        <v>186</v>
      </c>
      <c r="B178" s="27">
        <v>614</v>
      </c>
      <c r="C178" s="22" t="s">
        <v>333</v>
      </c>
      <c r="D178" s="22"/>
      <c r="E178" s="19"/>
    </row>
    <row r="179" spans="1:5" ht="15.6" x14ac:dyDescent="0.3">
      <c r="A179" s="43" t="s">
        <v>278</v>
      </c>
      <c r="B179" s="27">
        <v>370</v>
      </c>
      <c r="C179" s="22" t="s">
        <v>230</v>
      </c>
      <c r="D179" s="22"/>
      <c r="E179" s="19"/>
    </row>
    <row r="180" spans="1:5" ht="16.5" customHeight="1" x14ac:dyDescent="0.3">
      <c r="A180" s="43" t="s">
        <v>279</v>
      </c>
      <c r="B180" s="27">
        <v>20</v>
      </c>
      <c r="C180" s="22" t="s">
        <v>230</v>
      </c>
      <c r="D180" s="22"/>
      <c r="E180" s="19"/>
    </row>
    <row r="181" spans="1:5" ht="16.5" customHeight="1" x14ac:dyDescent="0.3">
      <c r="A181" s="43" t="s">
        <v>334</v>
      </c>
      <c r="B181" s="27"/>
      <c r="C181" s="22" t="s">
        <v>230</v>
      </c>
      <c r="D181" s="22"/>
      <c r="E181" s="19"/>
    </row>
    <row r="182" spans="1:5" ht="15.6" x14ac:dyDescent="0.3">
      <c r="A182" s="43" t="s">
        <v>335</v>
      </c>
      <c r="B182" s="27">
        <v>107</v>
      </c>
      <c r="C182" s="22" t="s">
        <v>230</v>
      </c>
      <c r="D182" s="22"/>
      <c r="E182" s="19"/>
    </row>
    <row r="183" spans="1:5" ht="31.2" x14ac:dyDescent="0.3">
      <c r="A183" s="43" t="s">
        <v>336</v>
      </c>
      <c r="B183" s="27">
        <v>30</v>
      </c>
      <c r="C183" s="22" t="s">
        <v>230</v>
      </c>
      <c r="D183" s="22"/>
      <c r="E183" s="19"/>
    </row>
    <row r="184" spans="1:5" ht="15.6" x14ac:dyDescent="0.3">
      <c r="A184" s="43" t="s">
        <v>321</v>
      </c>
      <c r="B184" s="27">
        <v>59</v>
      </c>
      <c r="C184" s="22" t="s">
        <v>145</v>
      </c>
      <c r="D184" s="22"/>
      <c r="E184" s="19"/>
    </row>
    <row r="185" spans="1:5" ht="15.6" x14ac:dyDescent="0.3">
      <c r="A185" s="43" t="s">
        <v>316</v>
      </c>
      <c r="B185" s="27">
        <v>2</v>
      </c>
      <c r="C185" s="22" t="s">
        <v>145</v>
      </c>
      <c r="D185" s="22"/>
      <c r="E185" s="19"/>
    </row>
    <row r="186" spans="1:5" ht="31.2" x14ac:dyDescent="0.3">
      <c r="A186" s="45" t="s">
        <v>209</v>
      </c>
      <c r="B186" s="224">
        <f>SUM(B172:B185)</f>
        <v>4849</v>
      </c>
      <c r="C186" s="22"/>
      <c r="D186" s="22"/>
      <c r="E186" s="19"/>
    </row>
    <row r="187" spans="1:5" ht="15.6" x14ac:dyDescent="0.3">
      <c r="A187" s="20"/>
      <c r="B187" s="47"/>
      <c r="C187" s="46"/>
      <c r="D187" s="46"/>
      <c r="E187" s="19"/>
    </row>
    <row r="188" spans="1:5" ht="15.6" x14ac:dyDescent="0.3">
      <c r="A188" s="280" t="s">
        <v>337</v>
      </c>
      <c r="B188" s="264" t="s">
        <v>178</v>
      </c>
      <c r="C188" s="264" t="s">
        <v>179</v>
      </c>
      <c r="D188" s="264" t="s">
        <v>180</v>
      </c>
      <c r="E188" s="19"/>
    </row>
    <row r="189" spans="1:5" ht="15.6" x14ac:dyDescent="0.3">
      <c r="A189" s="280"/>
      <c r="B189" s="264"/>
      <c r="C189" s="264"/>
      <c r="D189" s="264"/>
      <c r="E189" s="19"/>
    </row>
    <row r="190" spans="1:5" ht="15.6" x14ac:dyDescent="0.3">
      <c r="A190" s="225" t="s">
        <v>239</v>
      </c>
      <c r="B190" s="226">
        <v>20</v>
      </c>
      <c r="C190" s="222" t="s">
        <v>142</v>
      </c>
      <c r="D190" s="22"/>
      <c r="E190" s="19"/>
    </row>
    <row r="191" spans="1:5" ht="15.6" x14ac:dyDescent="0.3">
      <c r="A191" s="225" t="s">
        <v>338</v>
      </c>
      <c r="B191" s="226">
        <v>153</v>
      </c>
      <c r="C191" s="222" t="s">
        <v>142</v>
      </c>
      <c r="D191" s="22"/>
      <c r="E191" s="19"/>
    </row>
    <row r="192" spans="1:5" ht="15.6" x14ac:dyDescent="0.3">
      <c r="A192" s="225" t="s">
        <v>251</v>
      </c>
      <c r="B192" s="226">
        <v>295</v>
      </c>
      <c r="C192" s="222" t="s">
        <v>230</v>
      </c>
      <c r="D192" s="22"/>
      <c r="E192" s="19"/>
    </row>
    <row r="193" spans="1:5" ht="15.6" x14ac:dyDescent="0.3">
      <c r="A193" s="225" t="s">
        <v>229</v>
      </c>
      <c r="B193" s="226">
        <v>7</v>
      </c>
      <c r="C193" s="222" t="s">
        <v>230</v>
      </c>
      <c r="D193" s="22"/>
      <c r="E193" s="19"/>
    </row>
    <row r="194" spans="1:5" ht="15.6" x14ac:dyDescent="0.3">
      <c r="A194" s="225" t="s">
        <v>268</v>
      </c>
      <c r="B194" s="226">
        <v>158</v>
      </c>
      <c r="C194" s="222" t="s">
        <v>230</v>
      </c>
      <c r="D194" s="22"/>
      <c r="E194" s="19"/>
    </row>
    <row r="195" spans="1:5" ht="15.6" x14ac:dyDescent="0.3">
      <c r="A195" s="225" t="s">
        <v>339</v>
      </c>
      <c r="B195" s="226">
        <v>18</v>
      </c>
      <c r="C195" s="222" t="s">
        <v>230</v>
      </c>
      <c r="D195" s="22"/>
      <c r="E195" s="19"/>
    </row>
    <row r="196" spans="1:5" ht="15.6" x14ac:dyDescent="0.3">
      <c r="A196" s="225" t="s">
        <v>340</v>
      </c>
      <c r="B196" s="226">
        <v>65</v>
      </c>
      <c r="C196" s="222" t="s">
        <v>243</v>
      </c>
      <c r="D196" s="22"/>
      <c r="E196" s="19"/>
    </row>
    <row r="197" spans="1:5" ht="31.2" x14ac:dyDescent="0.3">
      <c r="A197" s="227" t="s">
        <v>209</v>
      </c>
      <c r="B197" s="229">
        <v>0</v>
      </c>
      <c r="C197" s="22"/>
      <c r="D197" s="22"/>
      <c r="E197" s="19"/>
    </row>
    <row r="198" spans="1:5" ht="15.6" x14ac:dyDescent="0.3">
      <c r="A198" s="20"/>
      <c r="B198" s="47"/>
      <c r="C198" s="46"/>
      <c r="D198" s="46"/>
      <c r="E198" s="19"/>
    </row>
    <row r="199" spans="1:5" ht="15.6" x14ac:dyDescent="0.3">
      <c r="A199" s="279" t="s">
        <v>341</v>
      </c>
      <c r="B199" s="264" t="s">
        <v>178</v>
      </c>
      <c r="C199" s="264" t="s">
        <v>179</v>
      </c>
      <c r="D199" s="264" t="s">
        <v>180</v>
      </c>
      <c r="E199" s="19"/>
    </row>
    <row r="200" spans="1:5" ht="15.6" x14ac:dyDescent="0.3">
      <c r="A200" s="279"/>
      <c r="B200" s="264"/>
      <c r="C200" s="264"/>
      <c r="D200" s="264"/>
      <c r="E200" s="19"/>
    </row>
    <row r="201" spans="1:5" ht="15.6" x14ac:dyDescent="0.3">
      <c r="A201" s="43" t="s">
        <v>183</v>
      </c>
      <c r="B201" s="27">
        <v>39</v>
      </c>
      <c r="C201" s="22" t="s">
        <v>230</v>
      </c>
      <c r="D201" s="22"/>
      <c r="E201" s="19"/>
    </row>
    <row r="202" spans="1:5" ht="15.6" x14ac:dyDescent="0.3">
      <c r="A202" s="43" t="s">
        <v>342</v>
      </c>
      <c r="B202" s="27">
        <v>30</v>
      </c>
      <c r="C202" s="22" t="s">
        <v>145</v>
      </c>
      <c r="D202" s="22"/>
      <c r="E202" s="19"/>
    </row>
    <row r="203" spans="1:5" ht="15.6" x14ac:dyDescent="0.3">
      <c r="A203" s="43" t="s">
        <v>262</v>
      </c>
      <c r="B203" s="27">
        <v>42</v>
      </c>
      <c r="C203" s="22" t="s">
        <v>145</v>
      </c>
      <c r="D203" s="22"/>
      <c r="E203" s="19"/>
    </row>
    <row r="204" spans="1:5" ht="15.6" x14ac:dyDescent="0.3">
      <c r="A204" s="43" t="s">
        <v>343</v>
      </c>
      <c r="B204" s="27">
        <v>860</v>
      </c>
      <c r="C204" s="22" t="s">
        <v>145</v>
      </c>
      <c r="D204" s="22"/>
      <c r="E204" s="19"/>
    </row>
    <row r="205" spans="1:5" ht="15.6" x14ac:dyDescent="0.3">
      <c r="A205" s="43" t="s">
        <v>246</v>
      </c>
      <c r="B205" s="27">
        <v>22</v>
      </c>
      <c r="C205" s="22" t="s">
        <v>230</v>
      </c>
      <c r="D205" s="22"/>
      <c r="E205" s="19"/>
    </row>
    <row r="206" spans="1:5" ht="15.6" x14ac:dyDescent="0.3">
      <c r="A206" s="43" t="s">
        <v>236</v>
      </c>
      <c r="B206" s="27">
        <v>4</v>
      </c>
      <c r="C206" s="22" t="s">
        <v>230</v>
      </c>
      <c r="D206" s="22"/>
      <c r="E206" s="19"/>
    </row>
    <row r="207" spans="1:5" ht="15.6" x14ac:dyDescent="0.3">
      <c r="A207" s="43" t="s">
        <v>266</v>
      </c>
      <c r="B207" s="27">
        <v>20</v>
      </c>
      <c r="C207" s="22" t="s">
        <v>230</v>
      </c>
      <c r="D207" s="22"/>
      <c r="E207" s="19"/>
    </row>
    <row r="208" spans="1:5" ht="31.2" x14ac:dyDescent="0.3">
      <c r="A208" s="45" t="s">
        <v>209</v>
      </c>
      <c r="B208" s="224">
        <f>SUM(B201:B207)</f>
        <v>1017</v>
      </c>
      <c r="C208" s="22"/>
      <c r="D208" s="22"/>
      <c r="E208" s="19"/>
    </row>
    <row r="209" spans="1:5" ht="15.6" x14ac:dyDescent="0.3">
      <c r="A209" s="20"/>
      <c r="B209" s="47"/>
      <c r="C209" s="46"/>
      <c r="D209" s="46"/>
      <c r="E209" s="19"/>
    </row>
    <row r="210" spans="1:5" ht="15.6" x14ac:dyDescent="0.3">
      <c r="A210" s="279" t="s">
        <v>344</v>
      </c>
      <c r="B210" s="264" t="s">
        <v>178</v>
      </c>
      <c r="C210" s="264" t="s">
        <v>179</v>
      </c>
      <c r="D210" s="264" t="s">
        <v>180</v>
      </c>
      <c r="E210" s="19"/>
    </row>
    <row r="211" spans="1:5" ht="15.6" x14ac:dyDescent="0.3">
      <c r="A211" s="279"/>
      <c r="B211" s="264"/>
      <c r="C211" s="264"/>
      <c r="D211" s="264"/>
      <c r="E211" s="19"/>
    </row>
    <row r="212" spans="1:5" ht="31.2" x14ac:dyDescent="0.3">
      <c r="A212" s="43" t="s">
        <v>345</v>
      </c>
      <c r="B212" s="27">
        <v>57</v>
      </c>
      <c r="C212" s="22" t="s">
        <v>145</v>
      </c>
      <c r="D212" s="22"/>
      <c r="E212" s="19"/>
    </row>
    <row r="213" spans="1:5" ht="15.6" x14ac:dyDescent="0.3">
      <c r="A213" s="43" t="s">
        <v>346</v>
      </c>
      <c r="B213" s="27">
        <v>3</v>
      </c>
      <c r="C213" s="22" t="s">
        <v>145</v>
      </c>
      <c r="D213" s="22"/>
      <c r="E213" s="19"/>
    </row>
    <row r="214" spans="1:5" ht="31.2" x14ac:dyDescent="0.3">
      <c r="A214" s="45" t="s">
        <v>209</v>
      </c>
      <c r="B214" s="224">
        <f>SUM(B212:B213)</f>
        <v>60</v>
      </c>
      <c r="C214" s="22"/>
      <c r="D214" s="22"/>
      <c r="E214" s="19"/>
    </row>
    <row r="215" spans="1:5" ht="15.6" x14ac:dyDescent="0.3">
      <c r="A215" s="20"/>
      <c r="B215" s="47"/>
      <c r="C215" s="46"/>
      <c r="D215" s="46"/>
      <c r="E215" s="19"/>
    </row>
    <row r="216" spans="1:5" ht="15.6" x14ac:dyDescent="0.3">
      <c r="A216" s="279" t="s">
        <v>56</v>
      </c>
      <c r="B216" s="264" t="s">
        <v>178</v>
      </c>
      <c r="C216" s="264" t="s">
        <v>179</v>
      </c>
      <c r="D216" s="264" t="s">
        <v>180</v>
      </c>
      <c r="E216" s="19"/>
    </row>
    <row r="217" spans="1:5" ht="15.6" x14ac:dyDescent="0.3">
      <c r="A217" s="279"/>
      <c r="B217" s="264"/>
      <c r="C217" s="264"/>
      <c r="D217" s="264"/>
      <c r="E217" s="19"/>
    </row>
    <row r="218" spans="1:5" ht="15.6" x14ac:dyDescent="0.3">
      <c r="A218" s="43" t="s">
        <v>262</v>
      </c>
      <c r="B218" s="27">
        <v>104</v>
      </c>
      <c r="C218" s="22" t="s">
        <v>347</v>
      </c>
      <c r="D218" s="22"/>
      <c r="E218" s="19"/>
    </row>
    <row r="219" spans="1:5" ht="15.6" x14ac:dyDescent="0.3">
      <c r="A219" s="43" t="s">
        <v>183</v>
      </c>
      <c r="B219" s="27">
        <v>4</v>
      </c>
      <c r="C219" s="22" t="s">
        <v>230</v>
      </c>
      <c r="D219" s="22"/>
      <c r="E219" s="19"/>
    </row>
    <row r="220" spans="1:5" ht="15.6" x14ac:dyDescent="0.3">
      <c r="A220" s="43" t="s">
        <v>272</v>
      </c>
      <c r="B220" s="27"/>
      <c r="C220" s="22" t="s">
        <v>230</v>
      </c>
      <c r="D220" s="22"/>
      <c r="E220" s="19"/>
    </row>
    <row r="221" spans="1:5" ht="15.6" x14ac:dyDescent="0.3">
      <c r="A221" s="43" t="s">
        <v>246</v>
      </c>
      <c r="B221" s="27">
        <v>8</v>
      </c>
      <c r="C221" s="22" t="s">
        <v>230</v>
      </c>
      <c r="D221" s="22"/>
      <c r="E221" s="19"/>
    </row>
    <row r="222" spans="1:5" ht="15.6" x14ac:dyDescent="0.3">
      <c r="A222" s="43" t="s">
        <v>329</v>
      </c>
      <c r="B222" s="27">
        <v>12</v>
      </c>
      <c r="C222" s="22" t="s">
        <v>230</v>
      </c>
      <c r="D222" s="22"/>
      <c r="E222" s="19"/>
    </row>
    <row r="223" spans="1:5" ht="15.6" x14ac:dyDescent="0.3">
      <c r="A223" s="43" t="s">
        <v>348</v>
      </c>
      <c r="B223" s="27">
        <v>2</v>
      </c>
      <c r="C223" s="22" t="s">
        <v>230</v>
      </c>
      <c r="D223" s="22"/>
      <c r="E223" s="19"/>
    </row>
    <row r="224" spans="1:5" ht="31.2" x14ac:dyDescent="0.3">
      <c r="A224" s="45" t="s">
        <v>209</v>
      </c>
      <c r="B224" s="224">
        <f>SUM(B218:B223)</f>
        <v>130</v>
      </c>
      <c r="C224" s="22"/>
      <c r="D224" s="22"/>
      <c r="E224" s="19"/>
    </row>
    <row r="225" spans="1:5" ht="15.6" x14ac:dyDescent="0.3">
      <c r="A225" s="20"/>
      <c r="B225" s="47"/>
      <c r="C225" s="46"/>
      <c r="D225" s="46"/>
      <c r="E225" s="19"/>
    </row>
    <row r="226" spans="1:5" ht="15.6" x14ac:dyDescent="0.3">
      <c r="A226" s="20"/>
      <c r="B226" s="47"/>
      <c r="C226" s="46"/>
      <c r="D226" s="46"/>
      <c r="E226" s="19"/>
    </row>
    <row r="227" spans="1:5" ht="15.6" x14ac:dyDescent="0.3">
      <c r="A227" s="258" t="s">
        <v>281</v>
      </c>
      <c r="B227" s="259"/>
      <c r="C227" s="259"/>
      <c r="D227" s="260"/>
      <c r="E227" s="19"/>
    </row>
    <row r="229" spans="1:5" ht="15.6" x14ac:dyDescent="0.3">
      <c r="A229" s="279" t="s">
        <v>349</v>
      </c>
      <c r="B229" s="264" t="s">
        <v>178</v>
      </c>
      <c r="C229" s="264" t="s">
        <v>179</v>
      </c>
      <c r="D229" s="264" t="s">
        <v>180</v>
      </c>
      <c r="E229" s="19"/>
    </row>
    <row r="230" spans="1:5" ht="15.6" x14ac:dyDescent="0.3">
      <c r="A230" s="279"/>
      <c r="B230" s="264"/>
      <c r="C230" s="264"/>
      <c r="D230" s="264"/>
      <c r="E230" s="19"/>
    </row>
    <row r="231" spans="1:5" ht="15.6" x14ac:dyDescent="0.3">
      <c r="A231" s="43" t="s">
        <v>350</v>
      </c>
      <c r="B231" s="27">
        <v>21495</v>
      </c>
      <c r="C231" s="22" t="s">
        <v>351</v>
      </c>
      <c r="D231" s="22"/>
      <c r="E231" s="19"/>
    </row>
    <row r="232" spans="1:5" ht="15.6" x14ac:dyDescent="0.3">
      <c r="A232" s="43" t="s">
        <v>352</v>
      </c>
      <c r="B232" s="27">
        <v>3616</v>
      </c>
      <c r="C232" s="22" t="s">
        <v>288</v>
      </c>
      <c r="D232" s="22"/>
      <c r="E232" s="19"/>
    </row>
    <row r="233" spans="1:5" ht="15.6" x14ac:dyDescent="0.3">
      <c r="A233" s="43" t="s">
        <v>353</v>
      </c>
      <c r="B233" s="27">
        <v>26979</v>
      </c>
      <c r="C233" s="22" t="s">
        <v>354</v>
      </c>
      <c r="D233" s="22"/>
      <c r="E233" s="19"/>
    </row>
    <row r="234" spans="1:5" ht="31.2" x14ac:dyDescent="0.3">
      <c r="A234" s="45" t="s">
        <v>355</v>
      </c>
      <c r="B234" s="224">
        <f>SUM(B231:B233)</f>
        <v>52090</v>
      </c>
      <c r="C234" s="22"/>
      <c r="D234" s="22"/>
      <c r="E234" s="19"/>
    </row>
    <row r="235" spans="1:5" ht="15.6" x14ac:dyDescent="0.3">
      <c r="A235" s="20"/>
      <c r="B235" s="47"/>
      <c r="C235" s="46"/>
      <c r="D235" s="46"/>
      <c r="E235" s="19"/>
    </row>
    <row r="236" spans="1:5" ht="15.75" customHeight="1" x14ac:dyDescent="0.3">
      <c r="A236" s="289" t="s">
        <v>57</v>
      </c>
      <c r="B236" s="282" t="s">
        <v>178</v>
      </c>
      <c r="C236" s="282" t="s">
        <v>179</v>
      </c>
      <c r="D236" s="282" t="s">
        <v>180</v>
      </c>
      <c r="E236" s="19"/>
    </row>
    <row r="237" spans="1:5" ht="15.6" x14ac:dyDescent="0.3">
      <c r="A237" s="290"/>
      <c r="B237" s="283"/>
      <c r="C237" s="283"/>
      <c r="D237" s="283"/>
      <c r="E237" s="19"/>
    </row>
    <row r="238" spans="1:5" ht="15.6" x14ac:dyDescent="0.3">
      <c r="A238" s="43" t="s">
        <v>356</v>
      </c>
      <c r="B238" s="27">
        <v>4000</v>
      </c>
      <c r="C238" s="22" t="s">
        <v>80</v>
      </c>
      <c r="D238" s="22"/>
      <c r="E238" s="19"/>
    </row>
    <row r="239" spans="1:5" ht="31.2" x14ac:dyDescent="0.3">
      <c r="A239" s="45" t="s">
        <v>355</v>
      </c>
      <c r="B239" s="224">
        <f>SUM(B238:B238)</f>
        <v>4000</v>
      </c>
      <c r="C239" s="22"/>
      <c r="D239" s="22"/>
      <c r="E239" s="19"/>
    </row>
    <row r="240" spans="1:5" ht="15.6" x14ac:dyDescent="0.3">
      <c r="A240" s="20"/>
      <c r="B240" s="47"/>
      <c r="C240" s="46"/>
      <c r="D240" s="46"/>
      <c r="E240" s="19"/>
    </row>
    <row r="241" spans="1:5" ht="31.2" x14ac:dyDescent="0.3">
      <c r="A241" s="45" t="s">
        <v>357</v>
      </c>
      <c r="B241" s="231">
        <f>B234+B239</f>
        <v>56090</v>
      </c>
      <c r="C241" s="22"/>
      <c r="D241" s="22"/>
      <c r="E241" s="19"/>
    </row>
    <row r="242" spans="1:5" ht="15.6" x14ac:dyDescent="0.3">
      <c r="A242" s="46"/>
      <c r="B242" s="50"/>
      <c r="C242" s="46"/>
      <c r="D242" s="46"/>
      <c r="E242" s="19"/>
    </row>
    <row r="243" spans="1:5" ht="15.6" x14ac:dyDescent="0.3">
      <c r="A243" s="46"/>
      <c r="B243" s="50"/>
      <c r="C243" s="46"/>
      <c r="D243" s="46"/>
    </row>
    <row r="244" spans="1:5" ht="15.6" x14ac:dyDescent="0.3">
      <c r="A244" s="258" t="s">
        <v>290</v>
      </c>
      <c r="B244" s="259"/>
      <c r="C244" s="259"/>
      <c r="D244" s="260"/>
    </row>
    <row r="245" spans="1:5" ht="15.6" x14ac:dyDescent="0.3">
      <c r="A245" s="20"/>
      <c r="B245" s="20"/>
      <c r="C245" s="46"/>
      <c r="D245" s="47"/>
    </row>
    <row r="246" spans="1:5" ht="15" customHeight="1" x14ac:dyDescent="0.3">
      <c r="A246" s="264" t="s">
        <v>291</v>
      </c>
      <c r="B246" s="264" t="s">
        <v>292</v>
      </c>
      <c r="C246" s="264" t="s">
        <v>293</v>
      </c>
      <c r="D246" s="264"/>
    </row>
    <row r="247" spans="1:5" ht="15" customHeight="1" x14ac:dyDescent="0.3">
      <c r="A247" s="264"/>
      <c r="B247" s="264"/>
      <c r="C247" s="264"/>
      <c r="D247" s="264"/>
    </row>
    <row r="248" spans="1:5" ht="15.6" x14ac:dyDescent="0.3">
      <c r="A248" s="43" t="s">
        <v>58</v>
      </c>
      <c r="B248" s="43" t="s">
        <v>296</v>
      </c>
      <c r="C248" s="281">
        <v>793.03</v>
      </c>
      <c r="D248" s="281"/>
    </row>
    <row r="249" spans="1:5" ht="15.6" x14ac:dyDescent="0.3">
      <c r="A249" s="43" t="s">
        <v>358</v>
      </c>
      <c r="B249" s="43" t="s">
        <v>296</v>
      </c>
      <c r="C249" s="281">
        <v>454.29</v>
      </c>
      <c r="D249" s="281"/>
    </row>
    <row r="250" spans="1:5" ht="15.6" x14ac:dyDescent="0.3">
      <c r="A250" s="43" t="s">
        <v>359</v>
      </c>
      <c r="B250" s="43" t="s">
        <v>59</v>
      </c>
      <c r="C250" s="281">
        <v>1160</v>
      </c>
      <c r="D250" s="281"/>
    </row>
    <row r="251" spans="1:5" ht="15.6" x14ac:dyDescent="0.3">
      <c r="A251" s="43" t="s">
        <v>360</v>
      </c>
      <c r="B251" s="43" t="s">
        <v>59</v>
      </c>
      <c r="C251" s="281">
        <v>323.89999999999998</v>
      </c>
      <c r="D251" s="281"/>
    </row>
    <row r="252" spans="1:5" ht="15.6" x14ac:dyDescent="0.3">
      <c r="A252" s="43" t="s">
        <v>60</v>
      </c>
      <c r="B252" s="43" t="s">
        <v>59</v>
      </c>
      <c r="C252" s="281">
        <v>1047.3</v>
      </c>
      <c r="D252" s="281"/>
    </row>
    <row r="253" spans="1:5" ht="15.6" x14ac:dyDescent="0.3">
      <c r="A253" s="43" t="s">
        <v>61</v>
      </c>
      <c r="B253" s="43" t="s">
        <v>59</v>
      </c>
      <c r="C253" s="281">
        <v>806.56</v>
      </c>
      <c r="D253" s="281"/>
    </row>
    <row r="254" spans="1:5" ht="15.6" x14ac:dyDescent="0.3">
      <c r="A254" s="43" t="s">
        <v>62</v>
      </c>
      <c r="B254" s="43" t="s">
        <v>59</v>
      </c>
      <c r="C254" s="281">
        <v>282.99</v>
      </c>
      <c r="D254" s="281"/>
    </row>
    <row r="255" spans="1:5" ht="15.6" x14ac:dyDescent="0.3">
      <c r="A255" s="43" t="s">
        <v>63</v>
      </c>
      <c r="B255" s="43" t="s">
        <v>59</v>
      </c>
      <c r="C255" s="281">
        <v>581</v>
      </c>
      <c r="D255" s="281"/>
    </row>
    <row r="256" spans="1:5" ht="15.6" x14ac:dyDescent="0.3">
      <c r="A256" s="43" t="s">
        <v>64</v>
      </c>
      <c r="B256" s="43" t="s">
        <v>59</v>
      </c>
      <c r="C256" s="281">
        <v>623.6</v>
      </c>
      <c r="D256" s="281"/>
    </row>
    <row r="257" spans="1:7" ht="15.6" x14ac:dyDescent="0.3">
      <c r="A257" s="43" t="s">
        <v>65</v>
      </c>
      <c r="B257" s="43" t="s">
        <v>59</v>
      </c>
      <c r="C257" s="281">
        <v>507.92</v>
      </c>
      <c r="D257" s="281"/>
    </row>
    <row r="258" spans="1:7" ht="15.6" x14ac:dyDescent="0.3">
      <c r="A258" s="43" t="s">
        <v>66</v>
      </c>
      <c r="B258" s="43" t="s">
        <v>59</v>
      </c>
      <c r="C258" s="281">
        <v>990.4</v>
      </c>
      <c r="D258" s="281"/>
    </row>
    <row r="259" spans="1:7" ht="15.6" x14ac:dyDescent="0.3">
      <c r="A259" s="43" t="s">
        <v>67</v>
      </c>
      <c r="B259" s="43" t="s">
        <v>59</v>
      </c>
      <c r="C259" s="281">
        <v>117.2</v>
      </c>
      <c r="D259" s="281"/>
    </row>
    <row r="260" spans="1:7" ht="15.6" x14ac:dyDescent="0.3">
      <c r="A260" s="43" t="s">
        <v>361</v>
      </c>
      <c r="B260" s="43" t="s">
        <v>59</v>
      </c>
      <c r="C260" s="281">
        <v>81.5</v>
      </c>
      <c r="D260" s="281"/>
    </row>
    <row r="261" spans="1:7" ht="15.6" x14ac:dyDescent="0.3">
      <c r="A261" s="43" t="s">
        <v>362</v>
      </c>
      <c r="B261" s="43" t="s">
        <v>59</v>
      </c>
      <c r="C261" s="281">
        <v>12</v>
      </c>
      <c r="D261" s="281"/>
    </row>
    <row r="262" spans="1:7" ht="15.6" x14ac:dyDescent="0.3">
      <c r="A262" s="43" t="s">
        <v>68</v>
      </c>
      <c r="B262" s="43" t="s">
        <v>296</v>
      </c>
      <c r="C262" s="281">
        <v>32.92</v>
      </c>
      <c r="D262" s="281"/>
    </row>
    <row r="263" spans="1:7" ht="31.2" x14ac:dyDescent="0.3">
      <c r="A263" s="43" t="s">
        <v>363</v>
      </c>
      <c r="B263" s="43" t="s">
        <v>296</v>
      </c>
      <c r="C263" s="281">
        <v>34.94</v>
      </c>
      <c r="D263" s="281"/>
    </row>
    <row r="264" spans="1:7" ht="31.2" x14ac:dyDescent="0.3">
      <c r="A264" s="45" t="s">
        <v>215</v>
      </c>
      <c r="B264" s="49"/>
      <c r="C264" s="288">
        <f>SUM(C248:C263)</f>
        <v>7849.5499999999993</v>
      </c>
      <c r="D264" s="288"/>
    </row>
    <row r="265" spans="1:7" ht="15.6" x14ac:dyDescent="0.3">
      <c r="A265" s="46"/>
      <c r="B265" s="51"/>
      <c r="C265" s="46"/>
      <c r="D265" s="47"/>
    </row>
    <row r="267" spans="1:7" ht="15.6" x14ac:dyDescent="0.3">
      <c r="G267" s="19"/>
    </row>
    <row r="268" spans="1:7" ht="15.75" customHeight="1" x14ac:dyDescent="0.3">
      <c r="G268" s="19"/>
    </row>
    <row r="269" spans="1:7" ht="15.6" x14ac:dyDescent="0.3">
      <c r="E269" s="19"/>
      <c r="G269" s="19"/>
    </row>
    <row r="270" spans="1:7" ht="15.6" x14ac:dyDescent="0.3">
      <c r="E270" s="19"/>
    </row>
    <row r="271" spans="1:7" ht="15.6" x14ac:dyDescent="0.3">
      <c r="E271" s="19"/>
    </row>
    <row r="272" spans="1:7" ht="15.6" x14ac:dyDescent="0.3">
      <c r="E272" s="19"/>
    </row>
    <row r="273" spans="5:7" ht="15.6" x14ac:dyDescent="0.3">
      <c r="E273" s="19"/>
      <c r="G273" s="25"/>
    </row>
    <row r="274" spans="5:7" ht="15.6" x14ac:dyDescent="0.3">
      <c r="E274" s="19"/>
    </row>
    <row r="275" spans="5:7" ht="15.6" x14ac:dyDescent="0.3">
      <c r="E275" s="19"/>
    </row>
    <row r="276" spans="5:7" ht="15.6" x14ac:dyDescent="0.3">
      <c r="E276" s="19"/>
    </row>
    <row r="277" spans="5:7" ht="15.6" x14ac:dyDescent="0.3">
      <c r="E277" s="19"/>
    </row>
    <row r="278" spans="5:7" ht="15.6" x14ac:dyDescent="0.3">
      <c r="E278" s="19"/>
    </row>
    <row r="279" spans="5:7" ht="15.6" x14ac:dyDescent="0.3">
      <c r="E279" s="19"/>
    </row>
    <row r="280" spans="5:7" ht="15.6" x14ac:dyDescent="0.3">
      <c r="E280" s="19"/>
    </row>
    <row r="281" spans="5:7" ht="15.6" x14ac:dyDescent="0.3">
      <c r="E281" s="19"/>
    </row>
    <row r="282" spans="5:7" ht="15.6" x14ac:dyDescent="0.3">
      <c r="E282" s="19"/>
    </row>
    <row r="283" spans="5:7" ht="15.6" x14ac:dyDescent="0.3">
      <c r="E283" s="19"/>
    </row>
    <row r="284" spans="5:7" ht="15.6" x14ac:dyDescent="0.3">
      <c r="E284" s="19"/>
    </row>
    <row r="285" spans="5:7" ht="15.6" x14ac:dyDescent="0.3">
      <c r="E285" s="19"/>
    </row>
    <row r="286" spans="5:7" ht="15.6" x14ac:dyDescent="0.3">
      <c r="E286" s="19"/>
    </row>
    <row r="287" spans="5:7" ht="15.6" x14ac:dyDescent="0.3">
      <c r="E287" s="19"/>
    </row>
    <row r="288" spans="5:7" ht="15.6" x14ac:dyDescent="0.3">
      <c r="E288" s="19"/>
    </row>
    <row r="289" spans="5:5" ht="15.6" x14ac:dyDescent="0.3">
      <c r="E289" s="19"/>
    </row>
    <row r="290" spans="5:5" ht="15.6" x14ac:dyDescent="0.3">
      <c r="E290" s="19"/>
    </row>
    <row r="291" spans="5:5" ht="15.6" x14ac:dyDescent="0.3">
      <c r="E291" s="19"/>
    </row>
    <row r="292" spans="5:5" ht="15.6" x14ac:dyDescent="0.3">
      <c r="E292" s="19"/>
    </row>
    <row r="293" spans="5:5" ht="15.6" x14ac:dyDescent="0.3">
      <c r="E293" s="19"/>
    </row>
    <row r="294" spans="5:5" ht="15.6" x14ac:dyDescent="0.3">
      <c r="E294" s="19"/>
    </row>
    <row r="295" spans="5:5" ht="15.6" x14ac:dyDescent="0.3">
      <c r="E295" s="19"/>
    </row>
    <row r="296" spans="5:5" ht="15.6" x14ac:dyDescent="0.3">
      <c r="E296" s="19"/>
    </row>
    <row r="297" spans="5:5" ht="15.6" x14ac:dyDescent="0.3">
      <c r="E297" s="19"/>
    </row>
    <row r="298" spans="5:5" ht="15.6" x14ac:dyDescent="0.3">
      <c r="E298" s="19"/>
    </row>
    <row r="299" spans="5:5" ht="15.6" x14ac:dyDescent="0.3">
      <c r="E299" s="19"/>
    </row>
    <row r="300" spans="5:5" ht="15.6" x14ac:dyDescent="0.3">
      <c r="E300" s="19"/>
    </row>
    <row r="301" spans="5:5" ht="15.6" x14ac:dyDescent="0.3">
      <c r="E301" s="19"/>
    </row>
    <row r="302" spans="5:5" ht="15.6" x14ac:dyDescent="0.3">
      <c r="E302" s="19"/>
    </row>
    <row r="303" spans="5:5" ht="15.75" customHeight="1" x14ac:dyDescent="0.3">
      <c r="E303" s="19"/>
    </row>
    <row r="304" spans="5:5" ht="15.6" x14ac:dyDescent="0.3">
      <c r="E304" s="19"/>
    </row>
    <row r="305" spans="5:6" ht="15.6" x14ac:dyDescent="0.3">
      <c r="E305" s="19"/>
    </row>
    <row r="306" spans="5:6" ht="15.6" x14ac:dyDescent="0.3">
      <c r="E306" s="19"/>
    </row>
    <row r="307" spans="5:6" ht="15.6" x14ac:dyDescent="0.3">
      <c r="E307" s="19"/>
    </row>
    <row r="308" spans="5:6" ht="15.6" x14ac:dyDescent="0.3">
      <c r="E308" s="19"/>
    </row>
    <row r="309" spans="5:6" ht="15.6" x14ac:dyDescent="0.3">
      <c r="E309" s="19"/>
    </row>
    <row r="310" spans="5:6" ht="15.6" x14ac:dyDescent="0.3">
      <c r="E310" s="19"/>
    </row>
    <row r="311" spans="5:6" ht="15.6" x14ac:dyDescent="0.3">
      <c r="E311" s="46"/>
    </row>
    <row r="312" spans="5:6" ht="15.6" x14ac:dyDescent="0.3">
      <c r="E312" s="19"/>
    </row>
    <row r="313" spans="5:6" ht="15.6" x14ac:dyDescent="0.3">
      <c r="E313" s="19"/>
      <c r="F313" s="19"/>
    </row>
    <row r="314" spans="5:6" ht="15.6" x14ac:dyDescent="0.3">
      <c r="E314" s="19"/>
      <c r="F314" s="19"/>
    </row>
    <row r="315" spans="5:6" ht="15.6" x14ac:dyDescent="0.3">
      <c r="E315" s="19"/>
      <c r="F315" s="19"/>
    </row>
    <row r="316" spans="5:6" ht="15.6" x14ac:dyDescent="0.3">
      <c r="E316" s="19"/>
      <c r="F316" s="19"/>
    </row>
    <row r="317" spans="5:6" ht="15.6" x14ac:dyDescent="0.3">
      <c r="E317" s="19"/>
    </row>
    <row r="318" spans="5:6" ht="15.6" x14ac:dyDescent="0.3">
      <c r="E318" s="19"/>
    </row>
    <row r="319" spans="5:6" ht="15.6" x14ac:dyDescent="0.3">
      <c r="E319" s="19"/>
    </row>
    <row r="320" spans="5:6" ht="15.6" x14ac:dyDescent="0.3">
      <c r="E320" s="19"/>
    </row>
    <row r="321" spans="1:7" ht="15.6" x14ac:dyDescent="0.3">
      <c r="E321" s="46"/>
    </row>
    <row r="323" spans="1:7" ht="15.6" x14ac:dyDescent="0.3">
      <c r="F323" s="19"/>
    </row>
    <row r="324" spans="1:7" ht="15.6" x14ac:dyDescent="0.3">
      <c r="G324" s="19"/>
    </row>
    <row r="325" spans="1:7" ht="15" customHeight="1" x14ac:dyDescent="0.3">
      <c r="G325" s="19"/>
    </row>
    <row r="326" spans="1:7" ht="15" customHeight="1" x14ac:dyDescent="0.3">
      <c r="G326" s="19"/>
    </row>
    <row r="331" spans="1:7" ht="32.25" customHeight="1" x14ac:dyDescent="0.3"/>
    <row r="334" spans="1:7" ht="15.6" x14ac:dyDescent="0.3">
      <c r="A334" s="244"/>
      <c r="B334" s="244"/>
      <c r="C334" s="244"/>
    </row>
    <row r="335" spans="1:7" ht="15.6" x14ac:dyDescent="0.3">
      <c r="A335" s="52"/>
      <c r="B335" s="52"/>
      <c r="C335" s="53"/>
    </row>
    <row r="336" spans="1:7" ht="15.6" x14ac:dyDescent="0.3">
      <c r="A336" s="54"/>
      <c r="B336" s="54"/>
      <c r="C336" s="54"/>
    </row>
    <row r="337" spans="1:3" ht="15.6" x14ac:dyDescent="0.3">
      <c r="A337" s="19"/>
      <c r="B337" s="19"/>
      <c r="C337" s="19"/>
    </row>
    <row r="338" spans="1:3" ht="15.6" x14ac:dyDescent="0.3">
      <c r="A338" s="55"/>
      <c r="B338" s="55"/>
      <c r="C338" s="19"/>
    </row>
  </sheetData>
  <mergeCells count="141">
    <mergeCell ref="H90:I90"/>
    <mergeCell ref="H91:I91"/>
    <mergeCell ref="A334:C334"/>
    <mergeCell ref="F85:F86"/>
    <mergeCell ref="G85:G86"/>
    <mergeCell ref="H85:I86"/>
    <mergeCell ref="H87:I87"/>
    <mergeCell ref="H88:I88"/>
    <mergeCell ref="H89:I89"/>
    <mergeCell ref="C263:D263"/>
    <mergeCell ref="C264:D264"/>
    <mergeCell ref="C261:D261"/>
    <mergeCell ref="C262:D262"/>
    <mergeCell ref="A246:A247"/>
    <mergeCell ref="B246:B247"/>
    <mergeCell ref="A229:A230"/>
    <mergeCell ref="B229:B230"/>
    <mergeCell ref="A236:A237"/>
    <mergeCell ref="B236:B237"/>
    <mergeCell ref="A210:A211"/>
    <mergeCell ref="B210:B211"/>
    <mergeCell ref="D210:D211"/>
    <mergeCell ref="A216:A217"/>
    <mergeCell ref="B216:B217"/>
    <mergeCell ref="H63:H64"/>
    <mergeCell ref="I63:I64"/>
    <mergeCell ref="F75:F76"/>
    <mergeCell ref="G75:G76"/>
    <mergeCell ref="H75:H76"/>
    <mergeCell ref="I75:I76"/>
    <mergeCell ref="F48:F49"/>
    <mergeCell ref="G48:G49"/>
    <mergeCell ref="H48:H49"/>
    <mergeCell ref="I48:I49"/>
    <mergeCell ref="F55:F56"/>
    <mergeCell ref="G55:G56"/>
    <mergeCell ref="H55:H56"/>
    <mergeCell ref="I55:I56"/>
    <mergeCell ref="F63:F64"/>
    <mergeCell ref="G63:G64"/>
    <mergeCell ref="F73:I73"/>
    <mergeCell ref="C246:D247"/>
    <mergeCell ref="C248:D248"/>
    <mergeCell ref="C249:D249"/>
    <mergeCell ref="C250:D250"/>
    <mergeCell ref="C229:C230"/>
    <mergeCell ref="D229:D230"/>
    <mergeCell ref="C236:C237"/>
    <mergeCell ref="D236:D237"/>
    <mergeCell ref="C210:C211"/>
    <mergeCell ref="C216:C217"/>
    <mergeCell ref="D216:D217"/>
    <mergeCell ref="C257:D257"/>
    <mergeCell ref="C258:D258"/>
    <mergeCell ref="C259:D259"/>
    <mergeCell ref="C260:D260"/>
    <mergeCell ref="C251:D251"/>
    <mergeCell ref="C252:D252"/>
    <mergeCell ref="C253:D253"/>
    <mergeCell ref="C254:D254"/>
    <mergeCell ref="C255:D255"/>
    <mergeCell ref="C256:D256"/>
    <mergeCell ref="A188:A189"/>
    <mergeCell ref="B188:B189"/>
    <mergeCell ref="C188:C189"/>
    <mergeCell ref="D188:D189"/>
    <mergeCell ref="A199:A200"/>
    <mergeCell ref="B199:B200"/>
    <mergeCell ref="C199:C200"/>
    <mergeCell ref="D199:D200"/>
    <mergeCell ref="A161:A162"/>
    <mergeCell ref="B161:B162"/>
    <mergeCell ref="C161:C162"/>
    <mergeCell ref="D161:D162"/>
    <mergeCell ref="A170:A171"/>
    <mergeCell ref="B170:B171"/>
    <mergeCell ref="C170:C171"/>
    <mergeCell ref="D170:D171"/>
    <mergeCell ref="A133:A134"/>
    <mergeCell ref="B133:B134"/>
    <mergeCell ref="C133:C134"/>
    <mergeCell ref="D133:D134"/>
    <mergeCell ref="A144:A145"/>
    <mergeCell ref="B144:B145"/>
    <mergeCell ref="C144:C145"/>
    <mergeCell ref="D144:D145"/>
    <mergeCell ref="A103:A104"/>
    <mergeCell ref="B103:B104"/>
    <mergeCell ref="C103:C104"/>
    <mergeCell ref="D103:D104"/>
    <mergeCell ref="A116:A117"/>
    <mergeCell ref="B116:B117"/>
    <mergeCell ref="C116:C117"/>
    <mergeCell ref="D116:D117"/>
    <mergeCell ref="C78:C79"/>
    <mergeCell ref="D78:D79"/>
    <mergeCell ref="A90:A91"/>
    <mergeCell ref="B90:B91"/>
    <mergeCell ref="C90:C91"/>
    <mergeCell ref="D90:D91"/>
    <mergeCell ref="A47:A48"/>
    <mergeCell ref="B47:B48"/>
    <mergeCell ref="C47:C48"/>
    <mergeCell ref="D47:D48"/>
    <mergeCell ref="A62:A63"/>
    <mergeCell ref="B62:B63"/>
    <mergeCell ref="C62:C63"/>
    <mergeCell ref="D62:D63"/>
    <mergeCell ref="A1:F1"/>
    <mergeCell ref="A2:E2"/>
    <mergeCell ref="A3:E3"/>
    <mergeCell ref="A5:E5"/>
    <mergeCell ref="A7:E7"/>
    <mergeCell ref="B10:E10"/>
    <mergeCell ref="B17:E17"/>
    <mergeCell ref="B18:E18"/>
    <mergeCell ref="B19:E19"/>
    <mergeCell ref="F83:I83"/>
    <mergeCell ref="A244:D244"/>
    <mergeCell ref="A227:D227"/>
    <mergeCell ref="B11:E11"/>
    <mergeCell ref="B12:E12"/>
    <mergeCell ref="B13:E13"/>
    <mergeCell ref="B14:E14"/>
    <mergeCell ref="B15:E15"/>
    <mergeCell ref="B16:E16"/>
    <mergeCell ref="A21:F21"/>
    <mergeCell ref="A24:D24"/>
    <mergeCell ref="A28:A29"/>
    <mergeCell ref="B28:B29"/>
    <mergeCell ref="C28:C29"/>
    <mergeCell ref="D28:D29"/>
    <mergeCell ref="F24:I24"/>
    <mergeCell ref="F28:F29"/>
    <mergeCell ref="G28:G29"/>
    <mergeCell ref="H28:H29"/>
    <mergeCell ref="I28:I29"/>
    <mergeCell ref="A26:D26"/>
    <mergeCell ref="F26:I26"/>
    <mergeCell ref="A78:A79"/>
    <mergeCell ref="B78:B7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FC67-24D7-438F-B0EC-6FB99D038CC8}">
  <dimension ref="A1:L215"/>
  <sheetViews>
    <sheetView workbookViewId="0">
      <selection sqref="A1:F1"/>
    </sheetView>
  </sheetViews>
  <sheetFormatPr defaultColWidth="9.109375" defaultRowHeight="14.4" x14ac:dyDescent="0.3"/>
  <cols>
    <col min="1" max="1" width="23.44140625" bestFit="1" customWidth="1"/>
    <col min="2" max="2" width="17.5546875" customWidth="1"/>
    <col min="3" max="3" width="18.109375" style="57" customWidth="1"/>
    <col min="4" max="4" width="14.6640625" bestFit="1" customWidth="1"/>
    <col min="5" max="5" width="15.5546875" customWidth="1"/>
    <col min="8" max="8" width="21.109375" bestFit="1" customWidth="1"/>
    <col min="9" max="9" width="17.5546875" bestFit="1" customWidth="1"/>
    <col min="10" max="10" width="17.5546875" customWidth="1"/>
    <col min="11" max="11" width="13.5546875" bestFit="1" customWidth="1"/>
    <col min="12" max="12" width="14.109375" bestFit="1" customWidth="1"/>
  </cols>
  <sheetData>
    <row r="1" spans="1:10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75" customHeight="1" x14ac:dyDescent="0.3">
      <c r="A2" s="241" t="s">
        <v>147</v>
      </c>
      <c r="B2" s="241"/>
      <c r="C2" s="241"/>
      <c r="D2" s="241"/>
      <c r="E2" s="241"/>
      <c r="F2" s="241"/>
      <c r="G2" s="9"/>
      <c r="H2" s="9"/>
      <c r="I2" s="9"/>
      <c r="J2" s="9"/>
    </row>
    <row r="3" spans="1:10" ht="15.75" customHeight="1" x14ac:dyDescent="0.3">
      <c r="A3" s="241" t="s">
        <v>148</v>
      </c>
      <c r="B3" s="241"/>
      <c r="C3" s="241"/>
      <c r="D3" s="241"/>
      <c r="E3" s="241"/>
      <c r="F3" s="241"/>
      <c r="G3" s="9"/>
      <c r="H3" s="9"/>
      <c r="I3" s="9"/>
      <c r="J3" s="9"/>
    </row>
    <row r="4" spans="1:10" x14ac:dyDescent="0.3">
      <c r="C4"/>
    </row>
    <row r="5" spans="1:10" ht="17.399999999999999" x14ac:dyDescent="0.3">
      <c r="A5" s="242" t="s">
        <v>364</v>
      </c>
      <c r="B5" s="242"/>
      <c r="C5" s="242"/>
      <c r="D5" s="242"/>
      <c r="E5" s="242"/>
      <c r="F5" s="242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8" spans="1:10" x14ac:dyDescent="0.3">
      <c r="C8"/>
    </row>
    <row r="9" spans="1:10" ht="15.6" x14ac:dyDescent="0.3">
      <c r="A9" s="298" t="s">
        <v>151</v>
      </c>
      <c r="B9" s="298"/>
      <c r="C9" s="298"/>
      <c r="D9" s="298"/>
      <c r="E9" s="298"/>
    </row>
    <row r="10" spans="1:10" ht="28.8" x14ac:dyDescent="0.3">
      <c r="A10" s="15" t="s">
        <v>161</v>
      </c>
      <c r="B10" s="270" t="s">
        <v>365</v>
      </c>
      <c r="C10" s="271"/>
      <c r="D10" s="271"/>
      <c r="E10" s="272"/>
    </row>
    <row r="11" spans="1:10" ht="30.75" customHeight="1" x14ac:dyDescent="0.3">
      <c r="A11" s="16" t="s">
        <v>163</v>
      </c>
      <c r="B11" s="299" t="s">
        <v>366</v>
      </c>
      <c r="C11" s="300"/>
      <c r="D11" s="300"/>
      <c r="E11" s="301"/>
    </row>
    <row r="12" spans="1:10" x14ac:dyDescent="0.3">
      <c r="A12" s="16" t="s">
        <v>165</v>
      </c>
      <c r="B12" s="270" t="s">
        <v>367</v>
      </c>
      <c r="C12" s="271"/>
      <c r="D12" s="271"/>
      <c r="E12" s="272"/>
    </row>
    <row r="13" spans="1:10" ht="28.8" x14ac:dyDescent="0.3">
      <c r="A13" s="16" t="s">
        <v>168</v>
      </c>
      <c r="B13" s="270">
        <f>3200+450</f>
        <v>3650</v>
      </c>
      <c r="C13" s="271"/>
      <c r="D13" s="271"/>
      <c r="E13" s="272"/>
    </row>
    <row r="14" spans="1:10" ht="28.8" x14ac:dyDescent="0.3">
      <c r="A14" s="16" t="s">
        <v>221</v>
      </c>
      <c r="B14" s="270">
        <v>3</v>
      </c>
      <c r="C14" s="271"/>
      <c r="D14" s="271"/>
      <c r="E14" s="272"/>
    </row>
    <row r="15" spans="1:10" x14ac:dyDescent="0.3">
      <c r="A15" s="16" t="s">
        <v>167</v>
      </c>
      <c r="B15" s="270">
        <v>5</v>
      </c>
      <c r="C15" s="271"/>
      <c r="D15" s="271"/>
      <c r="E15" s="272"/>
    </row>
    <row r="16" spans="1:10" ht="28.8" x14ac:dyDescent="0.3">
      <c r="A16" s="16" t="s">
        <v>222</v>
      </c>
      <c r="B16" s="273">
        <f>C184+J82</f>
        <v>35501.729999999996</v>
      </c>
      <c r="C16" s="274"/>
      <c r="D16" s="274"/>
      <c r="E16" s="275"/>
    </row>
    <row r="17" spans="1:12" ht="28.8" x14ac:dyDescent="0.3">
      <c r="A17" s="16" t="s">
        <v>223</v>
      </c>
      <c r="B17" s="273">
        <f>C211+J104</f>
        <v>12412.8</v>
      </c>
      <c r="C17" s="274"/>
      <c r="D17" s="274"/>
      <c r="E17" s="275"/>
    </row>
    <row r="18" spans="1:12" ht="28.8" x14ac:dyDescent="0.3">
      <c r="A18" s="16" t="s">
        <v>368</v>
      </c>
      <c r="B18" s="273">
        <f>C191+J89</f>
        <v>25906.079000000002</v>
      </c>
      <c r="C18" s="274"/>
      <c r="D18" s="274"/>
      <c r="E18" s="275"/>
    </row>
    <row r="19" spans="1:12" ht="28.8" x14ac:dyDescent="0.3">
      <c r="A19" s="16" t="s">
        <v>159</v>
      </c>
      <c r="B19" s="273">
        <f>C192+J90</f>
        <v>9800</v>
      </c>
      <c r="C19" s="274"/>
      <c r="D19" s="274"/>
      <c r="E19" s="275"/>
    </row>
    <row r="21" spans="1:12" ht="15.6" x14ac:dyDescent="0.3">
      <c r="A21" s="244" t="s">
        <v>224</v>
      </c>
      <c r="B21" s="244"/>
      <c r="C21" s="244"/>
      <c r="D21" s="244"/>
      <c r="E21" s="244"/>
      <c r="F21" s="244"/>
    </row>
    <row r="22" spans="1:12" ht="15" thickBot="1" x14ac:dyDescent="0.35">
      <c r="C22"/>
    </row>
    <row r="23" spans="1:12" ht="16.2" thickBot="1" x14ac:dyDescent="0.35">
      <c r="A23" s="276" t="s">
        <v>139</v>
      </c>
      <c r="B23" s="277"/>
      <c r="C23" s="277"/>
      <c r="D23" s="278"/>
      <c r="H23" s="276" t="s">
        <v>140</v>
      </c>
      <c r="I23" s="277"/>
      <c r="J23" s="277"/>
      <c r="K23" s="278"/>
    </row>
    <row r="24" spans="1:12" x14ac:dyDescent="0.3">
      <c r="J24" s="57"/>
    </row>
    <row r="25" spans="1:12" ht="31.5" customHeight="1" x14ac:dyDescent="0.3">
      <c r="A25" s="258" t="s">
        <v>175</v>
      </c>
      <c r="B25" s="259"/>
      <c r="C25" s="259"/>
      <c r="D25" s="260"/>
      <c r="E25" s="162"/>
      <c r="H25" s="258" t="s">
        <v>175</v>
      </c>
      <c r="I25" s="259"/>
      <c r="J25" s="259"/>
      <c r="K25" s="260"/>
      <c r="L25" s="162"/>
    </row>
    <row r="26" spans="1:12" ht="16.2" thickBot="1" x14ac:dyDescent="0.35">
      <c r="A26" s="56"/>
      <c r="E26" s="181"/>
      <c r="H26" s="56"/>
      <c r="J26" s="57"/>
      <c r="L26" s="181"/>
    </row>
    <row r="27" spans="1:12" ht="15.75" customHeight="1" x14ac:dyDescent="0.3">
      <c r="A27" s="261" t="s">
        <v>369</v>
      </c>
      <c r="B27" s="263" t="s">
        <v>177</v>
      </c>
      <c r="C27" s="302" t="s">
        <v>178</v>
      </c>
      <c r="D27" s="263" t="s">
        <v>179</v>
      </c>
      <c r="E27" s="265" t="s">
        <v>180</v>
      </c>
      <c r="F27" s="19"/>
      <c r="H27" s="261" t="s">
        <v>369</v>
      </c>
      <c r="I27" s="263" t="s">
        <v>177</v>
      </c>
      <c r="J27" s="302" t="s">
        <v>178</v>
      </c>
      <c r="K27" s="263" t="s">
        <v>179</v>
      </c>
      <c r="L27" s="265" t="s">
        <v>180</v>
      </c>
    </row>
    <row r="28" spans="1:12" ht="15.75" customHeight="1" x14ac:dyDescent="0.3">
      <c r="A28" s="262"/>
      <c r="B28" s="264"/>
      <c r="C28" s="303"/>
      <c r="D28" s="264"/>
      <c r="E28" s="266"/>
      <c r="F28" s="19"/>
      <c r="H28" s="262"/>
      <c r="I28" s="264"/>
      <c r="J28" s="303"/>
      <c r="K28" s="264"/>
      <c r="L28" s="266"/>
    </row>
    <row r="29" spans="1:12" ht="31.5" customHeight="1" x14ac:dyDescent="0.3">
      <c r="A29" s="291" t="s">
        <v>370</v>
      </c>
      <c r="B29" s="260"/>
      <c r="C29" s="35"/>
      <c r="D29" s="22"/>
      <c r="E29" s="24"/>
      <c r="F29" s="19"/>
      <c r="H29" s="292" t="s">
        <v>370</v>
      </c>
      <c r="I29" s="293"/>
      <c r="J29" s="35"/>
      <c r="K29" s="22"/>
      <c r="L29" s="24"/>
    </row>
    <row r="30" spans="1:12" ht="15.6" x14ac:dyDescent="0.3">
      <c r="A30" s="58" t="s">
        <v>74</v>
      </c>
      <c r="B30" s="22"/>
      <c r="C30" s="59"/>
      <c r="D30" s="22"/>
      <c r="E30" s="24"/>
      <c r="F30" s="19"/>
      <c r="H30" s="58" t="s">
        <v>74</v>
      </c>
      <c r="I30" s="22"/>
      <c r="J30" s="59"/>
      <c r="K30" s="22"/>
      <c r="L30" s="24"/>
    </row>
    <row r="31" spans="1:12" ht="15.6" x14ac:dyDescent="0.3">
      <c r="A31" s="60" t="s">
        <v>272</v>
      </c>
      <c r="B31" s="22">
        <v>0</v>
      </c>
      <c r="C31" s="59">
        <v>774</v>
      </c>
      <c r="D31" s="22" t="s">
        <v>51</v>
      </c>
      <c r="E31" s="24"/>
      <c r="F31" s="19"/>
      <c r="H31" s="60" t="s">
        <v>371</v>
      </c>
      <c r="I31" s="22">
        <v>0</v>
      </c>
      <c r="J31" s="59">
        <f>(70.09*10)+(40.7*2)+69.55+70</f>
        <v>921.85</v>
      </c>
      <c r="K31" s="22" t="s">
        <v>51</v>
      </c>
      <c r="L31" s="24"/>
    </row>
    <row r="32" spans="1:12" ht="31.2" x14ac:dyDescent="0.3">
      <c r="A32" s="60" t="s">
        <v>372</v>
      </c>
      <c r="B32" s="22">
        <v>0</v>
      </c>
      <c r="C32" s="59">
        <v>180</v>
      </c>
      <c r="D32" s="22" t="s">
        <v>51</v>
      </c>
      <c r="E32" s="24"/>
      <c r="F32" s="19"/>
      <c r="H32" s="60" t="s">
        <v>373</v>
      </c>
      <c r="I32" s="22">
        <v>0</v>
      </c>
      <c r="J32" s="59">
        <v>80.849999999999994</v>
      </c>
      <c r="K32" s="22" t="s">
        <v>51</v>
      </c>
      <c r="L32" s="24"/>
    </row>
    <row r="33" spans="1:12" ht="15.6" x14ac:dyDescent="0.3">
      <c r="A33" s="60" t="s">
        <v>331</v>
      </c>
      <c r="B33" s="22">
        <v>0</v>
      </c>
      <c r="C33" s="59">
        <v>136</v>
      </c>
      <c r="D33" s="22" t="s">
        <v>184</v>
      </c>
      <c r="E33" s="24"/>
      <c r="F33" s="19"/>
      <c r="H33" s="60" t="s">
        <v>186</v>
      </c>
      <c r="I33" s="22">
        <v>0</v>
      </c>
      <c r="J33" s="59">
        <f>64.86+64.86+64.86+9.15+17.8+50.14</f>
        <v>271.67</v>
      </c>
      <c r="K33" s="22" t="s">
        <v>51</v>
      </c>
      <c r="L33" s="24"/>
    </row>
    <row r="34" spans="1:12" ht="15.6" x14ac:dyDescent="0.3">
      <c r="A34" s="60" t="s">
        <v>373</v>
      </c>
      <c r="B34" s="22">
        <v>0</v>
      </c>
      <c r="C34" s="59">
        <v>109</v>
      </c>
      <c r="D34" s="22" t="s">
        <v>51</v>
      </c>
      <c r="E34" s="24"/>
      <c r="F34" s="19"/>
      <c r="H34" s="60" t="s">
        <v>183</v>
      </c>
      <c r="I34" s="22">
        <v>0</v>
      </c>
      <c r="J34" s="59">
        <f>7.24+4.44+4.44+4.34+11.13+4.52+8+4.44+4.44+3.37+19.65+39.94+5.08+10.42+92.36+92.36</f>
        <v>316.17</v>
      </c>
      <c r="K34" s="22" t="s">
        <v>51</v>
      </c>
      <c r="L34" s="24"/>
    </row>
    <row r="35" spans="1:12" ht="15.6" x14ac:dyDescent="0.3">
      <c r="A35" s="60" t="s">
        <v>186</v>
      </c>
      <c r="B35" s="22">
        <v>0</v>
      </c>
      <c r="C35" s="59">
        <v>105</v>
      </c>
      <c r="D35" s="22" t="s">
        <v>184</v>
      </c>
      <c r="E35" s="24"/>
      <c r="F35" s="19"/>
      <c r="H35" s="60" t="s">
        <v>278</v>
      </c>
      <c r="I35" s="22">
        <v>0</v>
      </c>
      <c r="J35" s="59">
        <f>53.16+56.18+88.12+56.18+27.57+66.9+50.82+40.7</f>
        <v>439.63</v>
      </c>
      <c r="K35" s="22" t="s">
        <v>51</v>
      </c>
      <c r="L35" s="24"/>
    </row>
    <row r="36" spans="1:12" ht="15.6" x14ac:dyDescent="0.3">
      <c r="A36" s="61" t="s">
        <v>238</v>
      </c>
      <c r="B36" s="22">
        <v>0</v>
      </c>
      <c r="C36" s="59">
        <v>12</v>
      </c>
      <c r="D36" s="22" t="s">
        <v>184</v>
      </c>
      <c r="E36" s="24"/>
      <c r="F36" s="19"/>
      <c r="H36" s="60" t="s">
        <v>266</v>
      </c>
      <c r="I36" s="22">
        <v>0</v>
      </c>
      <c r="J36" s="59">
        <v>168.48</v>
      </c>
      <c r="K36" s="22" t="s">
        <v>51</v>
      </c>
      <c r="L36" s="24"/>
    </row>
    <row r="37" spans="1:12" ht="31.2" x14ac:dyDescent="0.3">
      <c r="A37" s="60" t="s">
        <v>183</v>
      </c>
      <c r="B37" s="22">
        <v>0</v>
      </c>
      <c r="C37" s="59">
        <v>74</v>
      </c>
      <c r="D37" s="22" t="s">
        <v>184</v>
      </c>
      <c r="E37" s="24"/>
      <c r="F37" s="19"/>
      <c r="H37" s="60" t="s">
        <v>374</v>
      </c>
      <c r="I37" s="22">
        <v>0</v>
      </c>
      <c r="J37" s="59">
        <v>19.62</v>
      </c>
      <c r="K37" s="22" t="s">
        <v>51</v>
      </c>
      <c r="L37" s="24"/>
    </row>
    <row r="38" spans="1:12" ht="31.2" x14ac:dyDescent="0.3">
      <c r="A38" s="60" t="s">
        <v>375</v>
      </c>
      <c r="B38" s="22">
        <v>0</v>
      </c>
      <c r="C38" s="59">
        <v>242</v>
      </c>
      <c r="D38" s="22" t="s">
        <v>184</v>
      </c>
      <c r="E38" s="24"/>
      <c r="F38" s="19"/>
      <c r="H38" s="60" t="s">
        <v>376</v>
      </c>
      <c r="I38" s="22">
        <v>0</v>
      </c>
      <c r="J38" s="59">
        <f>19.65*2</f>
        <v>39.299999999999997</v>
      </c>
      <c r="K38" s="22" t="s">
        <v>51</v>
      </c>
      <c r="L38" s="24"/>
    </row>
    <row r="39" spans="1:12" ht="15.6" x14ac:dyDescent="0.3">
      <c r="A39" s="60" t="s">
        <v>278</v>
      </c>
      <c r="B39" s="22">
        <v>0</v>
      </c>
      <c r="C39" s="59">
        <v>72</v>
      </c>
      <c r="D39" s="22" t="s">
        <v>184</v>
      </c>
      <c r="E39" s="24"/>
      <c r="F39" s="19"/>
      <c r="H39" s="60" t="s">
        <v>377</v>
      </c>
      <c r="I39" s="22">
        <v>0</v>
      </c>
      <c r="J39" s="59">
        <v>21.3</v>
      </c>
      <c r="K39" s="22" t="s">
        <v>51</v>
      </c>
      <c r="L39" s="24"/>
    </row>
    <row r="40" spans="1:12" ht="15.6" x14ac:dyDescent="0.3">
      <c r="A40" s="60"/>
      <c r="B40" s="22"/>
      <c r="C40" s="59"/>
      <c r="D40" s="22"/>
      <c r="E40" s="24"/>
      <c r="F40" s="19"/>
      <c r="H40" s="60" t="s">
        <v>324</v>
      </c>
      <c r="I40" s="22">
        <v>0</v>
      </c>
      <c r="J40" s="59">
        <v>20.25</v>
      </c>
      <c r="K40" s="22" t="s">
        <v>51</v>
      </c>
      <c r="L40" s="24"/>
    </row>
    <row r="41" spans="1:12" ht="15.6" x14ac:dyDescent="0.3">
      <c r="A41" s="58" t="s">
        <v>75</v>
      </c>
      <c r="B41" s="22"/>
      <c r="C41" s="59"/>
      <c r="D41" s="22"/>
      <c r="E41" s="24"/>
      <c r="F41" s="19"/>
      <c r="H41" s="60" t="s">
        <v>378</v>
      </c>
      <c r="I41" s="22">
        <v>0</v>
      </c>
      <c r="J41" s="59">
        <v>19.649999999999999</v>
      </c>
      <c r="K41" s="22" t="s">
        <v>51</v>
      </c>
      <c r="L41" s="24"/>
    </row>
    <row r="42" spans="1:12" ht="15.6" x14ac:dyDescent="0.3">
      <c r="A42" s="60" t="s">
        <v>379</v>
      </c>
      <c r="B42" s="22">
        <v>1</v>
      </c>
      <c r="C42" s="59">
        <v>62</v>
      </c>
      <c r="D42" s="22" t="s">
        <v>380</v>
      </c>
      <c r="E42" s="24"/>
      <c r="F42" s="19"/>
      <c r="H42" s="60" t="s">
        <v>144</v>
      </c>
      <c r="I42" s="22">
        <v>0</v>
      </c>
      <c r="J42" s="59">
        <v>19.649999999999999</v>
      </c>
      <c r="K42" s="22" t="s">
        <v>51</v>
      </c>
      <c r="L42" s="24"/>
    </row>
    <row r="43" spans="1:12" ht="31.2" x14ac:dyDescent="0.3">
      <c r="A43" s="60" t="s">
        <v>381</v>
      </c>
      <c r="B43" s="22">
        <v>1</v>
      </c>
      <c r="C43" s="59">
        <v>38</v>
      </c>
      <c r="D43" s="22" t="s">
        <v>51</v>
      </c>
      <c r="E43" s="24"/>
      <c r="F43" s="19"/>
      <c r="H43" s="60" t="s">
        <v>382</v>
      </c>
      <c r="I43" s="22">
        <v>0</v>
      </c>
      <c r="J43" s="59">
        <v>20.25</v>
      </c>
      <c r="K43" s="22" t="s">
        <v>51</v>
      </c>
      <c r="L43" s="24"/>
    </row>
    <row r="44" spans="1:12" ht="15.6" x14ac:dyDescent="0.3">
      <c r="A44" s="60" t="s">
        <v>332</v>
      </c>
      <c r="B44" s="22">
        <v>1</v>
      </c>
      <c r="C44" s="59">
        <v>104</v>
      </c>
      <c r="D44" s="22" t="s">
        <v>51</v>
      </c>
      <c r="E44" s="24"/>
      <c r="F44" s="19"/>
      <c r="H44" s="60" t="s">
        <v>383</v>
      </c>
      <c r="I44" s="22">
        <v>0</v>
      </c>
      <c r="J44" s="59">
        <v>19.649999999999999</v>
      </c>
      <c r="K44" s="22" t="s">
        <v>51</v>
      </c>
      <c r="L44" s="24"/>
    </row>
    <row r="45" spans="1:12" ht="31.2" x14ac:dyDescent="0.3">
      <c r="A45" s="60" t="s">
        <v>384</v>
      </c>
      <c r="B45" s="22">
        <v>1</v>
      </c>
      <c r="C45" s="59">
        <v>9</v>
      </c>
      <c r="D45" s="22" t="s">
        <v>51</v>
      </c>
      <c r="E45" s="24"/>
      <c r="F45" s="19"/>
      <c r="H45" s="60" t="s">
        <v>385</v>
      </c>
      <c r="I45" s="22">
        <v>0</v>
      </c>
      <c r="J45" s="59">
        <f>201.56</f>
        <v>201.56</v>
      </c>
      <c r="K45" s="22" t="s">
        <v>51</v>
      </c>
      <c r="L45" s="24"/>
    </row>
    <row r="46" spans="1:12" ht="15.6" x14ac:dyDescent="0.3">
      <c r="A46" s="60" t="s">
        <v>272</v>
      </c>
      <c r="B46" s="22">
        <v>1</v>
      </c>
      <c r="C46" s="59">
        <v>844</v>
      </c>
      <c r="D46" s="22" t="s">
        <v>51</v>
      </c>
      <c r="E46" s="24"/>
      <c r="F46" s="19"/>
      <c r="H46" s="60" t="s">
        <v>386</v>
      </c>
      <c r="I46" s="22">
        <v>0</v>
      </c>
      <c r="J46" s="59">
        <f>23.77*2</f>
        <v>47.54</v>
      </c>
      <c r="K46" s="22" t="s">
        <v>51</v>
      </c>
      <c r="L46" s="24"/>
    </row>
    <row r="47" spans="1:12" ht="15.6" x14ac:dyDescent="0.3">
      <c r="A47" s="60" t="s">
        <v>387</v>
      </c>
      <c r="B47" s="22">
        <v>1</v>
      </c>
      <c r="C47" s="59">
        <v>44</v>
      </c>
      <c r="D47" s="22" t="s">
        <v>51</v>
      </c>
      <c r="E47" s="24"/>
      <c r="F47" s="19"/>
      <c r="H47" s="60" t="s">
        <v>388</v>
      </c>
      <c r="I47" s="22">
        <v>0</v>
      </c>
      <c r="J47" s="59">
        <v>20.96</v>
      </c>
      <c r="K47" s="22" t="s">
        <v>51</v>
      </c>
      <c r="L47" s="24"/>
    </row>
    <row r="48" spans="1:12" ht="15.6" x14ac:dyDescent="0.3">
      <c r="A48" s="60" t="s">
        <v>186</v>
      </c>
      <c r="B48" s="22">
        <v>1</v>
      </c>
      <c r="C48" s="59">
        <v>154</v>
      </c>
      <c r="D48" s="22" t="s">
        <v>184</v>
      </c>
      <c r="E48" s="24"/>
      <c r="F48" s="19"/>
      <c r="H48" s="60" t="s">
        <v>389</v>
      </c>
      <c r="I48" s="22">
        <v>0</v>
      </c>
      <c r="J48" s="59">
        <v>202.27</v>
      </c>
      <c r="K48" s="22" t="s">
        <v>51</v>
      </c>
      <c r="L48" s="24"/>
    </row>
    <row r="49" spans="1:12" ht="15.6" x14ac:dyDescent="0.3">
      <c r="A49" s="60" t="s">
        <v>186</v>
      </c>
      <c r="B49" s="22">
        <v>1</v>
      </c>
      <c r="C49" s="59">
        <v>108</v>
      </c>
      <c r="D49" s="22" t="s">
        <v>51</v>
      </c>
      <c r="E49" s="24"/>
      <c r="F49" s="19"/>
      <c r="H49" s="60" t="s">
        <v>390</v>
      </c>
      <c r="I49" s="22">
        <v>0</v>
      </c>
      <c r="J49" s="59">
        <v>40.700000000000003</v>
      </c>
      <c r="K49" s="22" t="s">
        <v>51</v>
      </c>
      <c r="L49" s="24"/>
    </row>
    <row r="50" spans="1:12" ht="15.6" x14ac:dyDescent="0.3">
      <c r="A50" s="60" t="s">
        <v>183</v>
      </c>
      <c r="B50" s="22">
        <v>1</v>
      </c>
      <c r="C50" s="59">
        <v>36</v>
      </c>
      <c r="D50" s="22" t="s">
        <v>184</v>
      </c>
      <c r="E50" s="24"/>
      <c r="F50" s="19"/>
      <c r="H50" s="60" t="s">
        <v>391</v>
      </c>
      <c r="I50" s="22">
        <v>0</v>
      </c>
      <c r="J50" s="59">
        <f>328.93+349.25+334.17</f>
        <v>1012.3500000000001</v>
      </c>
      <c r="K50" s="22" t="s">
        <v>51</v>
      </c>
      <c r="L50" s="24"/>
    </row>
    <row r="51" spans="1:12" ht="15.6" x14ac:dyDescent="0.3">
      <c r="A51" s="60" t="s">
        <v>278</v>
      </c>
      <c r="B51" s="22">
        <v>1</v>
      </c>
      <c r="C51" s="59">
        <v>72</v>
      </c>
      <c r="D51" s="22" t="s">
        <v>184</v>
      </c>
      <c r="E51" s="24"/>
      <c r="F51" s="19"/>
      <c r="H51" s="60" t="s">
        <v>392</v>
      </c>
      <c r="I51" s="22">
        <v>0</v>
      </c>
      <c r="J51" s="59">
        <v>125.65</v>
      </c>
      <c r="K51" s="22" t="s">
        <v>51</v>
      </c>
      <c r="L51" s="24"/>
    </row>
    <row r="52" spans="1:12" ht="15.6" x14ac:dyDescent="0.3">
      <c r="A52" s="60" t="s">
        <v>316</v>
      </c>
      <c r="B52" s="22">
        <v>1</v>
      </c>
      <c r="C52" s="59">
        <v>2</v>
      </c>
      <c r="D52" s="22" t="s">
        <v>51</v>
      </c>
      <c r="E52" s="24"/>
      <c r="F52" s="19"/>
      <c r="H52" s="60" t="s">
        <v>53</v>
      </c>
      <c r="I52" s="22">
        <v>0</v>
      </c>
      <c r="J52" s="59">
        <v>93.7</v>
      </c>
      <c r="K52" s="22" t="s">
        <v>51</v>
      </c>
      <c r="L52" s="24"/>
    </row>
    <row r="53" spans="1:12" ht="15.6" x14ac:dyDescent="0.3">
      <c r="A53" s="60"/>
      <c r="B53" s="22"/>
      <c r="C53" s="59"/>
      <c r="D53" s="22"/>
      <c r="E53" s="24"/>
      <c r="F53" s="19"/>
      <c r="H53" s="60" t="s">
        <v>393</v>
      </c>
      <c r="I53" s="22">
        <v>0</v>
      </c>
      <c r="J53" s="59">
        <v>88.25</v>
      </c>
      <c r="K53" s="22" t="s">
        <v>51</v>
      </c>
      <c r="L53" s="24"/>
    </row>
    <row r="54" spans="1:12" ht="15.6" x14ac:dyDescent="0.3">
      <c r="A54" s="58" t="s">
        <v>76</v>
      </c>
      <c r="B54" s="22"/>
      <c r="C54" s="59"/>
      <c r="D54" s="22"/>
      <c r="E54" s="24"/>
      <c r="F54" s="19"/>
      <c r="H54" s="60" t="s">
        <v>303</v>
      </c>
      <c r="I54" s="22">
        <v>0</v>
      </c>
      <c r="J54" s="59">
        <v>92.88</v>
      </c>
      <c r="K54" s="22" t="s">
        <v>51</v>
      </c>
      <c r="L54" s="24"/>
    </row>
    <row r="55" spans="1:12" ht="15.6" x14ac:dyDescent="0.3">
      <c r="A55" s="60" t="s">
        <v>272</v>
      </c>
      <c r="B55" s="22">
        <v>2</v>
      </c>
      <c r="C55" s="59">
        <v>1199</v>
      </c>
      <c r="D55" s="22" t="s">
        <v>51</v>
      </c>
      <c r="E55" s="24"/>
      <c r="F55" s="19"/>
      <c r="H55" s="60"/>
      <c r="I55" s="22"/>
      <c r="J55" s="59"/>
      <c r="K55" s="22"/>
      <c r="L55" s="24"/>
    </row>
    <row r="56" spans="1:12" ht="15.6" x14ac:dyDescent="0.3">
      <c r="A56" s="60" t="s">
        <v>186</v>
      </c>
      <c r="B56" s="22">
        <v>2</v>
      </c>
      <c r="C56" s="59">
        <v>125</v>
      </c>
      <c r="D56" s="22" t="s">
        <v>184</v>
      </c>
      <c r="E56" s="24"/>
      <c r="F56" s="19"/>
      <c r="H56" s="58" t="s">
        <v>75</v>
      </c>
      <c r="I56" s="22"/>
      <c r="J56" s="59"/>
      <c r="K56" s="22"/>
      <c r="L56" s="24"/>
    </row>
    <row r="57" spans="1:12" ht="15.6" x14ac:dyDescent="0.3">
      <c r="A57" s="60" t="s">
        <v>186</v>
      </c>
      <c r="B57" s="22">
        <v>2</v>
      </c>
      <c r="C57" s="59">
        <v>100</v>
      </c>
      <c r="D57" s="22" t="s">
        <v>51</v>
      </c>
      <c r="E57" s="24"/>
      <c r="F57" s="19"/>
      <c r="H57" s="61" t="s">
        <v>394</v>
      </c>
      <c r="I57" s="22">
        <v>1</v>
      </c>
      <c r="J57" s="59">
        <v>19.649999999999999</v>
      </c>
      <c r="K57" s="22" t="s">
        <v>51</v>
      </c>
      <c r="L57" s="24"/>
    </row>
    <row r="58" spans="1:12" ht="15.6" x14ac:dyDescent="0.3">
      <c r="A58" s="60" t="s">
        <v>183</v>
      </c>
      <c r="B58" s="22">
        <v>2</v>
      </c>
      <c r="C58" s="59">
        <v>20</v>
      </c>
      <c r="D58" s="22" t="s">
        <v>184</v>
      </c>
      <c r="E58" s="24"/>
      <c r="F58" s="19"/>
      <c r="H58" s="60" t="s">
        <v>395</v>
      </c>
      <c r="I58" s="22">
        <v>1</v>
      </c>
      <c r="J58" s="59">
        <f>19.65*2</f>
        <v>39.299999999999997</v>
      </c>
      <c r="K58" s="22" t="s">
        <v>51</v>
      </c>
      <c r="L58" s="24"/>
    </row>
    <row r="59" spans="1:12" ht="31.2" x14ac:dyDescent="0.3">
      <c r="A59" s="60" t="s">
        <v>278</v>
      </c>
      <c r="B59" s="22">
        <v>2</v>
      </c>
      <c r="C59" s="59">
        <v>72</v>
      </c>
      <c r="D59" s="22" t="s">
        <v>184</v>
      </c>
      <c r="E59" s="24"/>
      <c r="F59" s="19"/>
      <c r="H59" s="60" t="s">
        <v>381</v>
      </c>
      <c r="I59" s="22">
        <v>1</v>
      </c>
      <c r="J59" s="59">
        <v>40.700000000000003</v>
      </c>
      <c r="K59" s="22" t="s">
        <v>51</v>
      </c>
      <c r="L59" s="24"/>
    </row>
    <row r="60" spans="1:12" ht="15.6" x14ac:dyDescent="0.3">
      <c r="A60" s="60"/>
      <c r="B60" s="22"/>
      <c r="C60" s="59"/>
      <c r="D60" s="22"/>
      <c r="E60" s="24"/>
      <c r="F60" s="19"/>
      <c r="H60" s="60" t="s">
        <v>396</v>
      </c>
      <c r="I60" s="22">
        <v>1</v>
      </c>
      <c r="J60" s="59">
        <v>34.93</v>
      </c>
      <c r="K60" s="22" t="s">
        <v>51</v>
      </c>
      <c r="L60" s="24"/>
    </row>
    <row r="61" spans="1:12" ht="31.2" x14ac:dyDescent="0.3">
      <c r="A61" s="58" t="s">
        <v>77</v>
      </c>
      <c r="B61" s="22"/>
      <c r="C61" s="59"/>
      <c r="D61" s="22"/>
      <c r="E61" s="24"/>
      <c r="F61" s="19"/>
      <c r="H61" s="60" t="s">
        <v>397</v>
      </c>
      <c r="I61" s="22">
        <v>1</v>
      </c>
      <c r="J61" s="59">
        <v>19.649999999999999</v>
      </c>
      <c r="K61" s="22" t="s">
        <v>51</v>
      </c>
      <c r="L61" s="24"/>
    </row>
    <row r="62" spans="1:12" ht="15.6" x14ac:dyDescent="0.3">
      <c r="A62" s="60" t="s">
        <v>272</v>
      </c>
      <c r="B62" s="22">
        <v>3</v>
      </c>
      <c r="C62" s="59">
        <v>1376</v>
      </c>
      <c r="D62" s="22" t="s">
        <v>51</v>
      </c>
      <c r="E62" s="24"/>
      <c r="F62" s="19"/>
      <c r="H62" s="60" t="s">
        <v>398</v>
      </c>
      <c r="I62" s="22">
        <v>1</v>
      </c>
      <c r="J62" s="59">
        <v>19.649999999999999</v>
      </c>
      <c r="K62" s="22" t="s">
        <v>51</v>
      </c>
      <c r="L62" s="24"/>
    </row>
    <row r="63" spans="1:12" ht="15.6" x14ac:dyDescent="0.3">
      <c r="A63" s="60" t="s">
        <v>186</v>
      </c>
      <c r="B63" s="22">
        <v>3</v>
      </c>
      <c r="C63" s="59">
        <v>225</v>
      </c>
      <c r="D63" s="22" t="s">
        <v>51</v>
      </c>
      <c r="E63" s="24"/>
      <c r="F63" s="19"/>
      <c r="H63" s="60" t="s">
        <v>399</v>
      </c>
      <c r="I63" s="22">
        <v>1</v>
      </c>
      <c r="J63" s="59">
        <v>29.9</v>
      </c>
      <c r="K63" s="22" t="s">
        <v>51</v>
      </c>
      <c r="L63" s="24"/>
    </row>
    <row r="64" spans="1:12" ht="15.6" x14ac:dyDescent="0.3">
      <c r="A64" s="60" t="s">
        <v>183</v>
      </c>
      <c r="B64" s="22">
        <v>3</v>
      </c>
      <c r="C64" s="59">
        <v>20</v>
      </c>
      <c r="D64" s="22" t="s">
        <v>184</v>
      </c>
      <c r="E64" s="24"/>
      <c r="F64" s="19"/>
      <c r="H64" s="60" t="s">
        <v>400</v>
      </c>
      <c r="I64" s="22">
        <v>1</v>
      </c>
      <c r="J64" s="59">
        <v>38.03</v>
      </c>
      <c r="K64" s="22" t="s">
        <v>51</v>
      </c>
      <c r="L64" s="24"/>
    </row>
    <row r="65" spans="1:12" ht="15.6" x14ac:dyDescent="0.3">
      <c r="A65" s="60" t="s">
        <v>278</v>
      </c>
      <c r="B65" s="22">
        <v>3</v>
      </c>
      <c r="C65" s="59">
        <v>72</v>
      </c>
      <c r="D65" s="22" t="s">
        <v>184</v>
      </c>
      <c r="E65" s="24"/>
      <c r="F65" s="19"/>
      <c r="H65" s="60" t="s">
        <v>401</v>
      </c>
      <c r="I65" s="22">
        <v>1</v>
      </c>
      <c r="J65" s="59">
        <f>80.85+1.73</f>
        <v>82.58</v>
      </c>
      <c r="K65" s="22" t="s">
        <v>51</v>
      </c>
      <c r="L65" s="24"/>
    </row>
    <row r="66" spans="1:12" ht="15.6" x14ac:dyDescent="0.3">
      <c r="A66" s="60"/>
      <c r="B66" s="22"/>
      <c r="C66" s="59"/>
      <c r="D66" s="22"/>
      <c r="E66" s="24"/>
      <c r="F66" s="19"/>
      <c r="H66" s="60" t="s">
        <v>332</v>
      </c>
      <c r="I66" s="22">
        <v>1</v>
      </c>
      <c r="J66" s="59">
        <v>124.92</v>
      </c>
      <c r="K66" s="22" t="s">
        <v>51</v>
      </c>
      <c r="L66" s="24"/>
    </row>
    <row r="67" spans="1:12" ht="15.6" x14ac:dyDescent="0.3">
      <c r="A67" s="60"/>
      <c r="B67" s="22"/>
      <c r="C67" s="59"/>
      <c r="D67" s="22"/>
      <c r="E67" s="24"/>
      <c r="F67" s="19"/>
      <c r="H67" s="60" t="s">
        <v>185</v>
      </c>
      <c r="I67" s="22">
        <v>1</v>
      </c>
      <c r="J67" s="59">
        <v>50.44</v>
      </c>
      <c r="K67" s="22" t="s">
        <v>51</v>
      </c>
      <c r="L67" s="24"/>
    </row>
    <row r="68" spans="1:12" ht="24" customHeight="1" x14ac:dyDescent="0.3">
      <c r="A68" s="291" t="s">
        <v>402</v>
      </c>
      <c r="B68" s="260"/>
      <c r="C68" s="59"/>
      <c r="D68" s="22"/>
      <c r="E68" s="24"/>
      <c r="F68" s="19"/>
      <c r="H68" s="60" t="s">
        <v>403</v>
      </c>
      <c r="I68" s="22">
        <v>1</v>
      </c>
      <c r="J68" s="59">
        <v>50</v>
      </c>
      <c r="K68" s="22" t="s">
        <v>51</v>
      </c>
      <c r="L68" s="24"/>
    </row>
    <row r="69" spans="1:12" ht="15.6" x14ac:dyDescent="0.3">
      <c r="A69" s="58" t="s">
        <v>78</v>
      </c>
      <c r="B69" s="22"/>
      <c r="C69" s="59"/>
      <c r="D69" s="22"/>
      <c r="E69" s="24"/>
      <c r="F69" s="19"/>
      <c r="H69" s="60" t="s">
        <v>272</v>
      </c>
      <c r="I69" s="22">
        <v>1</v>
      </c>
      <c r="J69" s="59">
        <f>(70.55*11)+(72.51*10)+39.96+72.33+70.73+46.18+80.85+1.56+40.7+71.2</f>
        <v>1924.66</v>
      </c>
      <c r="K69" s="22" t="s">
        <v>51</v>
      </c>
      <c r="L69" s="24"/>
    </row>
    <row r="70" spans="1:12" ht="15.6" x14ac:dyDescent="0.3">
      <c r="A70" s="60" t="s">
        <v>404</v>
      </c>
      <c r="B70" s="22">
        <v>-1</v>
      </c>
      <c r="C70" s="59">
        <v>160</v>
      </c>
      <c r="D70" s="22" t="s">
        <v>184</v>
      </c>
      <c r="E70" s="24"/>
      <c r="F70" s="19"/>
      <c r="H70" s="60" t="s">
        <v>331</v>
      </c>
      <c r="I70" s="22">
        <v>1</v>
      </c>
      <c r="J70" s="59">
        <v>249.87</v>
      </c>
      <c r="K70" s="22" t="s">
        <v>51</v>
      </c>
      <c r="L70" s="24"/>
    </row>
    <row r="71" spans="1:12" ht="15.6" x14ac:dyDescent="0.3">
      <c r="A71" s="60" t="s">
        <v>405</v>
      </c>
      <c r="B71" s="22">
        <v>-1</v>
      </c>
      <c r="C71" s="59">
        <v>26</v>
      </c>
      <c r="D71" s="22" t="s">
        <v>184</v>
      </c>
      <c r="E71" s="24"/>
      <c r="F71" s="19"/>
      <c r="H71" s="60" t="s">
        <v>186</v>
      </c>
      <c r="I71" s="22">
        <v>1</v>
      </c>
      <c r="J71" s="59">
        <f>60.21+34.06+182.27+141.62+108.05+4.25+161.95</f>
        <v>692.41000000000008</v>
      </c>
      <c r="K71" s="22" t="s">
        <v>51</v>
      </c>
      <c r="L71" s="24"/>
    </row>
    <row r="72" spans="1:12" ht="15.6" x14ac:dyDescent="0.3">
      <c r="A72" s="60" t="s">
        <v>406</v>
      </c>
      <c r="B72" s="22">
        <v>-1</v>
      </c>
      <c r="C72" s="59">
        <v>46</v>
      </c>
      <c r="D72" s="22" t="s">
        <v>184</v>
      </c>
      <c r="E72" s="24"/>
      <c r="F72" s="19"/>
      <c r="H72" s="60" t="s">
        <v>183</v>
      </c>
      <c r="I72" s="22">
        <v>1</v>
      </c>
      <c r="J72" s="59">
        <f>5.24+4.25+14.19+9.07+14.19+4.25</f>
        <v>51.19</v>
      </c>
      <c r="K72" s="22" t="s">
        <v>51</v>
      </c>
      <c r="L72" s="24"/>
    </row>
    <row r="73" spans="1:12" ht="15.6" x14ac:dyDescent="0.3">
      <c r="A73" s="60" t="s">
        <v>407</v>
      </c>
      <c r="B73" s="22">
        <v>-1</v>
      </c>
      <c r="C73" s="59">
        <v>18</v>
      </c>
      <c r="D73" s="22" t="s">
        <v>184</v>
      </c>
      <c r="E73" s="24"/>
      <c r="F73" s="19"/>
      <c r="H73" s="60" t="s">
        <v>278</v>
      </c>
      <c r="I73" s="22">
        <v>1</v>
      </c>
      <c r="J73" s="59">
        <f>19.65+8.98+19.65+60.88+19.65+60.88+64.01+40.7</f>
        <v>294.39999999999998</v>
      </c>
      <c r="K73" s="22" t="s">
        <v>51</v>
      </c>
      <c r="L73" s="24"/>
    </row>
    <row r="74" spans="1:12" ht="15.6" x14ac:dyDescent="0.3">
      <c r="A74" s="60" t="s">
        <v>183</v>
      </c>
      <c r="B74" s="22">
        <v>-1</v>
      </c>
      <c r="C74" s="59">
        <v>9</v>
      </c>
      <c r="D74" s="22" t="s">
        <v>184</v>
      </c>
      <c r="E74" s="24"/>
      <c r="F74" s="19"/>
      <c r="H74" s="60" t="s">
        <v>82</v>
      </c>
      <c r="I74" s="22" t="s">
        <v>82</v>
      </c>
      <c r="J74" s="59"/>
      <c r="K74" s="22" t="s">
        <v>82</v>
      </c>
      <c r="L74" s="24"/>
    </row>
    <row r="75" spans="1:12" ht="15.6" x14ac:dyDescent="0.3">
      <c r="A75" s="60" t="s">
        <v>186</v>
      </c>
      <c r="B75" s="22">
        <v>-1</v>
      </c>
      <c r="C75" s="59">
        <v>13</v>
      </c>
      <c r="D75" s="22" t="s">
        <v>184</v>
      </c>
      <c r="E75" s="24"/>
      <c r="F75" s="19"/>
      <c r="H75" s="58" t="s">
        <v>76</v>
      </c>
      <c r="I75" s="22"/>
      <c r="J75" s="59"/>
      <c r="K75" s="22"/>
      <c r="L75" s="24"/>
    </row>
    <row r="76" spans="1:12" ht="15.6" x14ac:dyDescent="0.3">
      <c r="A76" s="60"/>
      <c r="B76" s="22"/>
      <c r="C76" s="59"/>
      <c r="D76" s="22"/>
      <c r="E76" s="24"/>
      <c r="F76" s="19"/>
      <c r="H76" s="60" t="s">
        <v>272</v>
      </c>
      <c r="I76" s="22">
        <v>2</v>
      </c>
      <c r="J76" s="59">
        <f>(70.55*10)+(72.51*8)+(80.85*2)+71.2+(40.7*2)+39.69+46.18+49.5</f>
        <v>1735.2500000000002</v>
      </c>
      <c r="K76" s="22" t="s">
        <v>51</v>
      </c>
      <c r="L76" s="24"/>
    </row>
    <row r="77" spans="1:12" ht="15.6" x14ac:dyDescent="0.3">
      <c r="A77" s="58" t="s">
        <v>74</v>
      </c>
      <c r="B77" s="22"/>
      <c r="C77" s="59"/>
      <c r="D77" s="22"/>
      <c r="E77" s="24"/>
      <c r="F77" s="19"/>
      <c r="H77" s="60" t="s">
        <v>186</v>
      </c>
      <c r="I77" s="22">
        <v>2</v>
      </c>
      <c r="J77" s="59">
        <f>121.29+147.07+182.27</f>
        <v>450.63</v>
      </c>
      <c r="K77" s="22" t="s">
        <v>51</v>
      </c>
      <c r="L77" s="24"/>
    </row>
    <row r="78" spans="1:12" ht="15.6" x14ac:dyDescent="0.3">
      <c r="A78" s="60" t="s">
        <v>408</v>
      </c>
      <c r="B78" s="22">
        <v>0</v>
      </c>
      <c r="C78" s="59">
        <v>44</v>
      </c>
      <c r="D78" s="22" t="s">
        <v>184</v>
      </c>
      <c r="E78" s="24"/>
      <c r="F78" s="19"/>
      <c r="H78" s="60" t="s">
        <v>183</v>
      </c>
      <c r="I78" s="22">
        <v>2</v>
      </c>
      <c r="J78" s="59">
        <f>(4.25+14.19)*2</f>
        <v>36.879999999999995</v>
      </c>
      <c r="K78" s="22" t="s">
        <v>51</v>
      </c>
      <c r="L78" s="24"/>
    </row>
    <row r="79" spans="1:12" ht="15.6" x14ac:dyDescent="0.3">
      <c r="A79" s="60" t="s">
        <v>409</v>
      </c>
      <c r="B79" s="22">
        <v>0</v>
      </c>
      <c r="C79" s="59">
        <v>43</v>
      </c>
      <c r="D79" s="22" t="s">
        <v>184</v>
      </c>
      <c r="E79" s="24"/>
      <c r="F79" s="19"/>
      <c r="H79" s="60" t="s">
        <v>278</v>
      </c>
      <c r="I79" s="22">
        <v>2</v>
      </c>
      <c r="J79" s="59">
        <f>39.82+60.86+19.65+60.88+19.65+19.65</f>
        <v>220.51000000000002</v>
      </c>
      <c r="K79" s="22" t="s">
        <v>51</v>
      </c>
      <c r="L79" s="24"/>
    </row>
    <row r="80" spans="1:12" ht="15.6" x14ac:dyDescent="0.3">
      <c r="A80" s="60" t="s">
        <v>410</v>
      </c>
      <c r="B80" s="22">
        <v>0</v>
      </c>
      <c r="C80" s="59">
        <v>13</v>
      </c>
      <c r="D80" s="22" t="s">
        <v>51</v>
      </c>
      <c r="E80" s="24"/>
      <c r="F80" s="19"/>
      <c r="H80" s="60"/>
      <c r="I80" s="22"/>
      <c r="J80" s="59"/>
      <c r="K80" s="22"/>
      <c r="L80" s="24"/>
    </row>
    <row r="81" spans="1:12" ht="16.2" thickBot="1" x14ac:dyDescent="0.35">
      <c r="A81" s="60" t="s">
        <v>411</v>
      </c>
      <c r="B81" s="22">
        <v>0</v>
      </c>
      <c r="C81" s="59">
        <v>34</v>
      </c>
      <c r="D81" s="22" t="s">
        <v>51</v>
      </c>
      <c r="E81" s="24"/>
      <c r="F81" s="19"/>
      <c r="H81" s="62"/>
      <c r="I81" s="63"/>
      <c r="J81" s="64"/>
      <c r="K81" s="22"/>
      <c r="L81" s="24"/>
    </row>
    <row r="82" spans="1:12" ht="31.8" thickBot="1" x14ac:dyDescent="0.35">
      <c r="A82" s="60" t="s">
        <v>412</v>
      </c>
      <c r="B82" s="22">
        <v>0</v>
      </c>
      <c r="C82" s="59">
        <v>290</v>
      </c>
      <c r="D82" s="22" t="s">
        <v>184</v>
      </c>
      <c r="E82" s="24"/>
      <c r="F82" s="19"/>
      <c r="H82" s="65" t="s">
        <v>413</v>
      </c>
      <c r="I82" s="66"/>
      <c r="J82" s="235">
        <f>SUM(J31:J81)</f>
        <v>10509.729999999998</v>
      </c>
      <c r="K82" s="67"/>
      <c r="L82" s="68"/>
    </row>
    <row r="83" spans="1:12" ht="15.6" x14ac:dyDescent="0.3">
      <c r="A83" s="60" t="s">
        <v>414</v>
      </c>
      <c r="B83" s="22">
        <v>0</v>
      </c>
      <c r="C83" s="59">
        <v>57</v>
      </c>
      <c r="D83" s="22" t="s">
        <v>184</v>
      </c>
      <c r="E83" s="24"/>
      <c r="F83" s="19"/>
      <c r="H83" s="69"/>
      <c r="I83" s="69"/>
      <c r="J83" s="69"/>
    </row>
    <row r="84" spans="1:12" ht="15.6" x14ac:dyDescent="0.3">
      <c r="A84" s="60" t="s">
        <v>415</v>
      </c>
      <c r="B84" s="22">
        <v>0</v>
      </c>
      <c r="C84" s="59">
        <v>171</v>
      </c>
      <c r="D84" s="22" t="s">
        <v>51</v>
      </c>
      <c r="E84" s="24"/>
      <c r="F84" s="19"/>
      <c r="H84" s="69"/>
      <c r="I84" s="69"/>
      <c r="J84" s="69"/>
    </row>
    <row r="85" spans="1:12" ht="15.6" x14ac:dyDescent="0.3">
      <c r="A85" s="60" t="s">
        <v>416</v>
      </c>
      <c r="B85" s="22">
        <v>0</v>
      </c>
      <c r="C85" s="59">
        <v>33</v>
      </c>
      <c r="D85" s="22" t="s">
        <v>51</v>
      </c>
      <c r="E85" s="24"/>
      <c r="F85" s="19"/>
      <c r="H85" s="258" t="s">
        <v>281</v>
      </c>
      <c r="I85" s="259"/>
      <c r="J85" s="260"/>
    </row>
    <row r="86" spans="1:12" ht="16.2" thickBot="1" x14ac:dyDescent="0.35">
      <c r="A86" s="60" t="s">
        <v>417</v>
      </c>
      <c r="B86" s="22">
        <v>0</v>
      </c>
      <c r="C86" s="59">
        <v>57</v>
      </c>
      <c r="D86" s="22" t="s">
        <v>51</v>
      </c>
      <c r="E86" s="24"/>
      <c r="F86" s="19"/>
    </row>
    <row r="87" spans="1:12" ht="15.6" x14ac:dyDescent="0.3">
      <c r="A87" s="60" t="s">
        <v>418</v>
      </c>
      <c r="B87" s="22">
        <v>0</v>
      </c>
      <c r="C87" s="59">
        <v>115</v>
      </c>
      <c r="D87" s="22" t="s">
        <v>51</v>
      </c>
      <c r="E87" s="24"/>
      <c r="F87" s="19"/>
      <c r="H87" s="261" t="s">
        <v>369</v>
      </c>
      <c r="I87" s="263" t="s">
        <v>177</v>
      </c>
      <c r="J87" s="294" t="s">
        <v>178</v>
      </c>
    </row>
    <row r="88" spans="1:12" ht="15.6" x14ac:dyDescent="0.3">
      <c r="A88" s="60" t="s">
        <v>418</v>
      </c>
      <c r="B88" s="22">
        <v>0</v>
      </c>
      <c r="C88" s="59">
        <v>403</v>
      </c>
      <c r="D88" s="22" t="s">
        <v>184</v>
      </c>
      <c r="E88" s="24"/>
      <c r="F88" s="19"/>
      <c r="H88" s="262"/>
      <c r="I88" s="264"/>
      <c r="J88" s="295"/>
    </row>
    <row r="89" spans="1:12" ht="15.6" x14ac:dyDescent="0.3">
      <c r="A89" s="60" t="s">
        <v>419</v>
      </c>
      <c r="B89" s="22">
        <v>0</v>
      </c>
      <c r="C89" s="59">
        <v>204</v>
      </c>
      <c r="D89" s="22" t="s">
        <v>184</v>
      </c>
      <c r="E89" s="24"/>
      <c r="F89" s="19"/>
      <c r="H89" s="60" t="s">
        <v>420</v>
      </c>
      <c r="I89" s="22" t="s">
        <v>421</v>
      </c>
      <c r="J89" s="215">
        <f>(92.7*26.4)+(16.8*12.9)+(85.51*12.9)</f>
        <v>3767.0790000000002</v>
      </c>
    </row>
    <row r="90" spans="1:12" ht="31.8" thickBot="1" x14ac:dyDescent="0.35">
      <c r="A90" s="60" t="s">
        <v>422</v>
      </c>
      <c r="B90" s="22">
        <v>0</v>
      </c>
      <c r="C90" s="59">
        <v>539</v>
      </c>
      <c r="D90" s="22" t="s">
        <v>184</v>
      </c>
      <c r="E90" s="24"/>
      <c r="F90" s="19"/>
      <c r="H90" s="60" t="s">
        <v>81</v>
      </c>
      <c r="I90" s="22" t="s">
        <v>421</v>
      </c>
      <c r="J90" s="216">
        <v>3000</v>
      </c>
    </row>
    <row r="91" spans="1:12" ht="31.8" thickBot="1" x14ac:dyDescent="0.35">
      <c r="A91" s="60" t="s">
        <v>423</v>
      </c>
      <c r="B91" s="22">
        <v>0</v>
      </c>
      <c r="C91" s="59">
        <v>70</v>
      </c>
      <c r="D91" s="22" t="s">
        <v>184</v>
      </c>
      <c r="E91" s="24"/>
      <c r="F91" s="19"/>
      <c r="H91" s="65" t="s">
        <v>355</v>
      </c>
      <c r="I91" s="39"/>
      <c r="J91" s="236">
        <f>SUM(J88:J90)</f>
        <v>6767.0789999999997</v>
      </c>
    </row>
    <row r="92" spans="1:12" ht="15.6" x14ac:dyDescent="0.3">
      <c r="A92" s="60" t="s">
        <v>424</v>
      </c>
      <c r="B92" s="22">
        <v>0</v>
      </c>
      <c r="C92" s="59">
        <v>121</v>
      </c>
      <c r="D92" s="22" t="s">
        <v>184</v>
      </c>
      <c r="E92" s="24"/>
      <c r="F92" s="19"/>
      <c r="H92" s="19"/>
      <c r="I92" s="19"/>
      <c r="J92" s="72"/>
    </row>
    <row r="93" spans="1:12" ht="15.6" x14ac:dyDescent="0.3">
      <c r="A93" s="60" t="s">
        <v>425</v>
      </c>
      <c r="B93" s="22">
        <v>0</v>
      </c>
      <c r="C93" s="59">
        <v>64</v>
      </c>
      <c r="D93" s="22" t="s">
        <v>184</v>
      </c>
      <c r="E93" s="24"/>
      <c r="F93" s="19"/>
      <c r="H93" s="19"/>
      <c r="I93" s="19"/>
      <c r="J93" s="72"/>
    </row>
    <row r="94" spans="1:12" ht="15.6" x14ac:dyDescent="0.3">
      <c r="A94" s="60" t="s">
        <v>426</v>
      </c>
      <c r="B94" s="22">
        <v>0</v>
      </c>
      <c r="C94" s="59">
        <v>19</v>
      </c>
      <c r="D94" s="22" t="s">
        <v>184</v>
      </c>
      <c r="E94" s="24"/>
      <c r="F94" s="19"/>
      <c r="H94" s="258" t="s">
        <v>290</v>
      </c>
      <c r="I94" s="259"/>
      <c r="J94" s="259"/>
      <c r="K94" s="260"/>
      <c r="L94" s="19"/>
    </row>
    <row r="95" spans="1:12" ht="16.2" thickBot="1" x14ac:dyDescent="0.35">
      <c r="A95" s="60" t="s">
        <v>427</v>
      </c>
      <c r="B95" s="22">
        <v>0</v>
      </c>
      <c r="C95" s="59">
        <v>132</v>
      </c>
      <c r="D95" s="22" t="s">
        <v>184</v>
      </c>
      <c r="E95" s="24"/>
      <c r="F95" s="19"/>
      <c r="H95" s="20"/>
      <c r="I95" s="20"/>
      <c r="J95" s="46"/>
      <c r="K95" s="217"/>
      <c r="L95" s="73"/>
    </row>
    <row r="96" spans="1:12" ht="15.6" x14ac:dyDescent="0.3">
      <c r="A96" s="60" t="s">
        <v>428</v>
      </c>
      <c r="B96" s="22">
        <v>0</v>
      </c>
      <c r="C96" s="59">
        <v>26</v>
      </c>
      <c r="D96" s="22" t="s">
        <v>184</v>
      </c>
      <c r="E96" s="24"/>
      <c r="F96" s="19"/>
      <c r="H96" s="261" t="s">
        <v>291</v>
      </c>
      <c r="I96" s="263" t="s">
        <v>429</v>
      </c>
      <c r="J96" s="263" t="s">
        <v>293</v>
      </c>
      <c r="K96" s="265"/>
      <c r="L96" s="19"/>
    </row>
    <row r="97" spans="1:12" ht="15.6" x14ac:dyDescent="0.3">
      <c r="A97" s="60" t="s">
        <v>430</v>
      </c>
      <c r="B97" s="22">
        <v>0</v>
      </c>
      <c r="C97" s="59">
        <v>9</v>
      </c>
      <c r="D97" s="22" t="s">
        <v>184</v>
      </c>
      <c r="E97" s="24"/>
      <c r="F97" s="19"/>
      <c r="H97" s="262"/>
      <c r="I97" s="264"/>
      <c r="J97" s="264"/>
      <c r="K97" s="266"/>
      <c r="L97" s="19"/>
    </row>
    <row r="98" spans="1:12" ht="15.6" x14ac:dyDescent="0.3">
      <c r="A98" s="60" t="s">
        <v>238</v>
      </c>
      <c r="B98" s="22">
        <v>0</v>
      </c>
      <c r="C98" s="59">
        <v>113</v>
      </c>
      <c r="D98" s="22" t="s">
        <v>184</v>
      </c>
      <c r="E98" s="24"/>
      <c r="F98" s="19"/>
      <c r="H98" s="60" t="s">
        <v>431</v>
      </c>
      <c r="I98" s="22" t="s">
        <v>432</v>
      </c>
      <c r="J98" s="296">
        <f>(2.3*3)*113+(1.2*3)*9</f>
        <v>812.09999999999991</v>
      </c>
      <c r="K98" s="297">
        <f t="shared" ref="K98:K102" si="0">(2.3*3)*113</f>
        <v>779.69999999999993</v>
      </c>
      <c r="L98" s="19"/>
    </row>
    <row r="99" spans="1:12" ht="15.6" x14ac:dyDescent="0.3">
      <c r="A99" s="60" t="s">
        <v>433</v>
      </c>
      <c r="B99" s="22">
        <v>0</v>
      </c>
      <c r="C99" s="59">
        <v>52</v>
      </c>
      <c r="D99" s="22" t="s">
        <v>184</v>
      </c>
      <c r="E99" s="24"/>
      <c r="F99" s="19"/>
      <c r="H99" s="60"/>
      <c r="I99" s="22" t="s">
        <v>434</v>
      </c>
      <c r="J99" s="296"/>
      <c r="K99" s="297"/>
      <c r="L99" s="19"/>
    </row>
    <row r="100" spans="1:12" ht="15.6" x14ac:dyDescent="0.3">
      <c r="A100" s="60" t="s">
        <v>435</v>
      </c>
      <c r="B100" s="22">
        <v>0</v>
      </c>
      <c r="C100" s="59">
        <v>931</v>
      </c>
      <c r="D100" s="22" t="s">
        <v>184</v>
      </c>
      <c r="E100" s="24"/>
      <c r="F100" s="19"/>
      <c r="H100" s="60" t="s">
        <v>436</v>
      </c>
      <c r="I100" s="22" t="s">
        <v>432</v>
      </c>
      <c r="J100" s="296">
        <f>(2.3*3)*124</f>
        <v>855.59999999999991</v>
      </c>
      <c r="K100" s="297">
        <f t="shared" si="0"/>
        <v>779.69999999999993</v>
      </c>
      <c r="L100" s="19"/>
    </row>
    <row r="101" spans="1:12" ht="15.6" x14ac:dyDescent="0.3">
      <c r="A101" s="60" t="s">
        <v>437</v>
      </c>
      <c r="B101" s="22">
        <v>0</v>
      </c>
      <c r="C101" s="59">
        <v>148</v>
      </c>
      <c r="D101" s="22" t="s">
        <v>184</v>
      </c>
      <c r="E101" s="24"/>
      <c r="F101" s="19"/>
      <c r="H101" s="60"/>
      <c r="I101" s="22" t="s">
        <v>434</v>
      </c>
      <c r="J101" s="296"/>
      <c r="K101" s="297"/>
      <c r="L101" s="19"/>
    </row>
    <row r="102" spans="1:12" ht="15.6" x14ac:dyDescent="0.3">
      <c r="A102" s="60" t="s">
        <v>324</v>
      </c>
      <c r="B102" s="22">
        <v>0</v>
      </c>
      <c r="C102" s="59">
        <v>37</v>
      </c>
      <c r="D102" s="22" t="s">
        <v>184</v>
      </c>
      <c r="E102" s="24"/>
      <c r="F102" s="19"/>
      <c r="H102" s="60" t="s">
        <v>438</v>
      </c>
      <c r="I102" s="22" t="s">
        <v>432</v>
      </c>
      <c r="J102" s="296">
        <f>(2.3*3)*80</f>
        <v>552</v>
      </c>
      <c r="K102" s="297">
        <f t="shared" si="0"/>
        <v>779.69999999999993</v>
      </c>
      <c r="L102" s="19"/>
    </row>
    <row r="103" spans="1:12" ht="16.2" thickBot="1" x14ac:dyDescent="0.35">
      <c r="A103" s="60"/>
      <c r="B103" s="22"/>
      <c r="C103" s="59"/>
      <c r="D103" s="22"/>
      <c r="E103" s="24"/>
      <c r="F103" s="19"/>
      <c r="H103" s="60" t="s">
        <v>82</v>
      </c>
      <c r="I103" s="22" t="s">
        <v>434</v>
      </c>
      <c r="J103" s="296"/>
      <c r="K103" s="297"/>
    </row>
    <row r="104" spans="1:12" ht="31.8" thickBot="1" x14ac:dyDescent="0.35">
      <c r="A104" s="58" t="s">
        <v>75</v>
      </c>
      <c r="B104" s="22"/>
      <c r="C104" s="59"/>
      <c r="D104" s="22"/>
      <c r="E104" s="24"/>
      <c r="F104" s="19"/>
      <c r="H104" s="6" t="s">
        <v>215</v>
      </c>
      <c r="I104" s="75"/>
      <c r="J104" s="306">
        <f>SUM(J98:K103)</f>
        <v>4558.7999999999993</v>
      </c>
      <c r="K104" s="307"/>
    </row>
    <row r="105" spans="1:12" ht="15.6" x14ac:dyDescent="0.3">
      <c r="A105" s="60" t="s">
        <v>439</v>
      </c>
      <c r="B105" s="22">
        <v>1</v>
      </c>
      <c r="C105" s="59">
        <v>28</v>
      </c>
      <c r="D105" s="22" t="s">
        <v>182</v>
      </c>
      <c r="E105" s="24"/>
      <c r="F105" s="19"/>
    </row>
    <row r="106" spans="1:12" ht="15.6" x14ac:dyDescent="0.3">
      <c r="A106" s="60" t="s">
        <v>395</v>
      </c>
      <c r="B106" s="22">
        <v>1</v>
      </c>
      <c r="C106" s="59">
        <v>248</v>
      </c>
      <c r="D106" s="22" t="s">
        <v>51</v>
      </c>
      <c r="E106" s="24"/>
      <c r="F106" s="19"/>
    </row>
    <row r="107" spans="1:12" ht="15.6" x14ac:dyDescent="0.3">
      <c r="A107" s="60" t="s">
        <v>395</v>
      </c>
      <c r="B107" s="22">
        <v>1</v>
      </c>
      <c r="C107" s="59">
        <v>316</v>
      </c>
      <c r="D107" s="22" t="s">
        <v>380</v>
      </c>
      <c r="E107" s="24"/>
      <c r="F107" s="19"/>
    </row>
    <row r="108" spans="1:12" ht="15.6" x14ac:dyDescent="0.3">
      <c r="A108" s="60" t="s">
        <v>440</v>
      </c>
      <c r="B108" s="22">
        <v>1</v>
      </c>
      <c r="C108" s="59">
        <v>33</v>
      </c>
      <c r="D108" s="22" t="s">
        <v>184</v>
      </c>
      <c r="E108" s="24"/>
      <c r="F108" s="19"/>
    </row>
    <row r="109" spans="1:12" ht="15.6" x14ac:dyDescent="0.3">
      <c r="A109" s="60" t="s">
        <v>272</v>
      </c>
      <c r="B109" s="22">
        <v>1</v>
      </c>
      <c r="C109" s="59">
        <v>924</v>
      </c>
      <c r="D109" s="22" t="s">
        <v>51</v>
      </c>
      <c r="E109" s="24"/>
      <c r="F109" s="19"/>
    </row>
    <row r="110" spans="1:12" ht="15.6" x14ac:dyDescent="0.3">
      <c r="A110" s="60" t="s">
        <v>441</v>
      </c>
      <c r="B110" s="22">
        <v>1</v>
      </c>
      <c r="C110" s="59">
        <v>74</v>
      </c>
      <c r="D110" s="22" t="s">
        <v>182</v>
      </c>
      <c r="E110" s="24"/>
      <c r="F110" s="19"/>
    </row>
    <row r="111" spans="1:12" ht="15.6" x14ac:dyDescent="0.3">
      <c r="A111" s="60" t="s">
        <v>442</v>
      </c>
      <c r="B111" s="22">
        <v>1</v>
      </c>
      <c r="C111" s="59">
        <v>43</v>
      </c>
      <c r="D111" s="22" t="s">
        <v>51</v>
      </c>
      <c r="E111" s="24"/>
      <c r="F111" s="19"/>
    </row>
    <row r="112" spans="1:12" ht="15.6" x14ac:dyDescent="0.3">
      <c r="A112" s="60" t="s">
        <v>332</v>
      </c>
      <c r="B112" s="22">
        <v>1</v>
      </c>
      <c r="C112" s="59">
        <v>174</v>
      </c>
      <c r="D112" s="22" t="s">
        <v>51</v>
      </c>
      <c r="E112" s="24"/>
      <c r="F112" s="19"/>
    </row>
    <row r="113" spans="1:6" ht="15.6" x14ac:dyDescent="0.3">
      <c r="A113" s="60" t="s">
        <v>331</v>
      </c>
      <c r="B113" s="22">
        <v>1</v>
      </c>
      <c r="C113" s="59">
        <v>246</v>
      </c>
      <c r="D113" s="22" t="s">
        <v>51</v>
      </c>
      <c r="E113" s="24"/>
      <c r="F113" s="19"/>
    </row>
    <row r="114" spans="1:6" ht="15.6" x14ac:dyDescent="0.3">
      <c r="A114" s="60" t="s">
        <v>443</v>
      </c>
      <c r="B114" s="22">
        <v>1</v>
      </c>
      <c r="C114" s="59">
        <v>50</v>
      </c>
      <c r="D114" s="22" t="s">
        <v>51</v>
      </c>
      <c r="E114" s="24"/>
      <c r="F114" s="19"/>
    </row>
    <row r="115" spans="1:6" ht="15.6" x14ac:dyDescent="0.3">
      <c r="A115" s="60" t="s">
        <v>186</v>
      </c>
      <c r="B115" s="22">
        <v>1</v>
      </c>
      <c r="C115" s="59">
        <v>586</v>
      </c>
      <c r="D115" s="22" t="s">
        <v>184</v>
      </c>
      <c r="E115" s="24"/>
      <c r="F115" s="19"/>
    </row>
    <row r="116" spans="1:6" ht="15.6" x14ac:dyDescent="0.3">
      <c r="A116" s="60" t="s">
        <v>444</v>
      </c>
      <c r="B116" s="22">
        <v>1</v>
      </c>
      <c r="C116" s="59">
        <v>53</v>
      </c>
      <c r="D116" s="22" t="s">
        <v>184</v>
      </c>
      <c r="E116" s="24"/>
      <c r="F116" s="19"/>
    </row>
    <row r="117" spans="1:6" ht="15.6" x14ac:dyDescent="0.3">
      <c r="A117" s="60" t="s">
        <v>437</v>
      </c>
      <c r="B117" s="22">
        <v>1</v>
      </c>
      <c r="C117" s="59">
        <v>148</v>
      </c>
      <c r="D117" s="22" t="s">
        <v>184</v>
      </c>
      <c r="E117" s="24"/>
      <c r="F117" s="19"/>
    </row>
    <row r="118" spans="1:6" ht="15.6" x14ac:dyDescent="0.3">
      <c r="A118" s="60"/>
      <c r="B118" s="22"/>
      <c r="C118" s="59"/>
      <c r="D118" s="22"/>
      <c r="E118" s="24"/>
      <c r="F118" s="19"/>
    </row>
    <row r="119" spans="1:6" ht="15.6" x14ac:dyDescent="0.3">
      <c r="A119" s="58" t="s">
        <v>76</v>
      </c>
      <c r="B119" s="22"/>
      <c r="C119" s="59"/>
      <c r="D119" s="22"/>
      <c r="E119" s="24"/>
      <c r="F119" s="19"/>
    </row>
    <row r="120" spans="1:6" ht="15.6" x14ac:dyDescent="0.3">
      <c r="A120" s="60" t="s">
        <v>445</v>
      </c>
      <c r="B120" s="22">
        <v>2</v>
      </c>
      <c r="C120" s="59">
        <v>28</v>
      </c>
      <c r="D120" s="22" t="s">
        <v>182</v>
      </c>
      <c r="E120" s="24"/>
      <c r="F120" s="19"/>
    </row>
    <row r="121" spans="1:6" ht="15.6" x14ac:dyDescent="0.3">
      <c r="A121" s="60" t="s">
        <v>272</v>
      </c>
      <c r="B121" s="22">
        <v>2</v>
      </c>
      <c r="C121" s="59">
        <v>920</v>
      </c>
      <c r="D121" s="22" t="s">
        <v>51</v>
      </c>
      <c r="E121" s="24"/>
      <c r="F121" s="19"/>
    </row>
    <row r="122" spans="1:6" ht="15.6" x14ac:dyDescent="0.3">
      <c r="A122" s="60" t="s">
        <v>300</v>
      </c>
      <c r="B122" s="22">
        <v>2</v>
      </c>
      <c r="C122" s="59">
        <v>492</v>
      </c>
      <c r="D122" s="22" t="s">
        <v>184</v>
      </c>
      <c r="E122" s="24"/>
      <c r="F122" s="19"/>
    </row>
    <row r="123" spans="1:6" ht="15.6" x14ac:dyDescent="0.3">
      <c r="A123" s="60" t="s">
        <v>446</v>
      </c>
      <c r="B123" s="22">
        <v>2</v>
      </c>
      <c r="C123" s="59">
        <v>234</v>
      </c>
      <c r="D123" s="22" t="s">
        <v>184</v>
      </c>
      <c r="E123" s="24"/>
      <c r="F123" s="19"/>
    </row>
    <row r="124" spans="1:6" ht="15.6" x14ac:dyDescent="0.3">
      <c r="A124" s="60" t="s">
        <v>186</v>
      </c>
      <c r="B124" s="22">
        <v>2</v>
      </c>
      <c r="C124" s="59">
        <v>586</v>
      </c>
      <c r="D124" s="22" t="s">
        <v>184</v>
      </c>
      <c r="E124" s="24"/>
      <c r="F124" s="19"/>
    </row>
    <row r="125" spans="1:6" ht="15.6" x14ac:dyDescent="0.3">
      <c r="A125" s="60" t="s">
        <v>183</v>
      </c>
      <c r="B125" s="22">
        <v>2</v>
      </c>
      <c r="C125" s="59">
        <v>49</v>
      </c>
      <c r="D125" s="22" t="s">
        <v>184</v>
      </c>
      <c r="E125" s="24"/>
      <c r="F125" s="19"/>
    </row>
    <row r="126" spans="1:6" ht="15.6" x14ac:dyDescent="0.3">
      <c r="A126" s="60" t="s">
        <v>437</v>
      </c>
      <c r="B126" s="22">
        <v>2</v>
      </c>
      <c r="C126" s="59">
        <v>148</v>
      </c>
      <c r="D126" s="22" t="s">
        <v>184</v>
      </c>
      <c r="E126" s="24"/>
      <c r="F126" s="19"/>
    </row>
    <row r="127" spans="1:6" ht="15.6" x14ac:dyDescent="0.3">
      <c r="A127" s="60"/>
      <c r="B127" s="22"/>
      <c r="C127" s="59"/>
      <c r="D127" s="22"/>
      <c r="E127" s="24"/>
      <c r="F127" s="19"/>
    </row>
    <row r="128" spans="1:6" ht="15.6" x14ac:dyDescent="0.3">
      <c r="A128" s="58" t="s">
        <v>77</v>
      </c>
      <c r="B128" s="22"/>
      <c r="C128" s="59"/>
      <c r="D128" s="22"/>
      <c r="E128" s="24"/>
      <c r="F128" s="19"/>
    </row>
    <row r="129" spans="1:6" ht="15.6" x14ac:dyDescent="0.3">
      <c r="A129" s="60" t="s">
        <v>445</v>
      </c>
      <c r="B129" s="22">
        <v>3</v>
      </c>
      <c r="C129" s="59">
        <v>28</v>
      </c>
      <c r="D129" s="22" t="s">
        <v>182</v>
      </c>
      <c r="E129" s="24"/>
      <c r="F129" s="19"/>
    </row>
    <row r="130" spans="1:6" ht="15.6" x14ac:dyDescent="0.3">
      <c r="A130" s="60" t="s">
        <v>447</v>
      </c>
      <c r="B130" s="22">
        <v>3</v>
      </c>
      <c r="C130" s="59">
        <v>141</v>
      </c>
      <c r="D130" s="22" t="s">
        <v>182</v>
      </c>
      <c r="E130" s="24"/>
      <c r="F130" s="19"/>
    </row>
    <row r="131" spans="1:6" ht="15.6" x14ac:dyDescent="0.3">
      <c r="A131" s="60" t="s">
        <v>447</v>
      </c>
      <c r="B131" s="22">
        <v>3</v>
      </c>
      <c r="C131" s="59">
        <v>170</v>
      </c>
      <c r="D131" s="22" t="s">
        <v>51</v>
      </c>
      <c r="E131" s="24"/>
      <c r="F131" s="19"/>
    </row>
    <row r="132" spans="1:6" ht="15.6" x14ac:dyDescent="0.3">
      <c r="A132" s="60" t="s">
        <v>272</v>
      </c>
      <c r="B132" s="22">
        <v>3</v>
      </c>
      <c r="C132" s="59">
        <v>1058</v>
      </c>
      <c r="D132" s="22" t="s">
        <v>51</v>
      </c>
      <c r="E132" s="24"/>
      <c r="F132" s="19"/>
    </row>
    <row r="133" spans="1:6" ht="15.6" x14ac:dyDescent="0.3">
      <c r="A133" s="60" t="s">
        <v>272</v>
      </c>
      <c r="B133" s="22">
        <v>3</v>
      </c>
      <c r="C133" s="59">
        <v>38</v>
      </c>
      <c r="D133" s="22" t="s">
        <v>184</v>
      </c>
      <c r="E133" s="24"/>
      <c r="F133" s="19"/>
    </row>
    <row r="134" spans="1:6" ht="15.6" x14ac:dyDescent="0.3">
      <c r="A134" s="60" t="s">
        <v>300</v>
      </c>
      <c r="B134" s="22">
        <v>3</v>
      </c>
      <c r="C134" s="59">
        <v>305</v>
      </c>
      <c r="D134" s="22" t="s">
        <v>184</v>
      </c>
      <c r="E134" s="24"/>
      <c r="F134" s="19"/>
    </row>
    <row r="135" spans="1:6" ht="15.6" x14ac:dyDescent="0.3">
      <c r="A135" s="60" t="s">
        <v>446</v>
      </c>
      <c r="B135" s="22">
        <v>3</v>
      </c>
      <c r="C135" s="59">
        <v>79</v>
      </c>
      <c r="D135" s="22" t="s">
        <v>184</v>
      </c>
      <c r="E135" s="24"/>
      <c r="F135" s="19"/>
    </row>
    <row r="136" spans="1:6" ht="15.6" x14ac:dyDescent="0.3">
      <c r="A136" s="60" t="s">
        <v>186</v>
      </c>
      <c r="B136" s="22">
        <v>3</v>
      </c>
      <c r="C136" s="59">
        <v>586</v>
      </c>
      <c r="D136" s="22" t="s">
        <v>184</v>
      </c>
      <c r="E136" s="24"/>
      <c r="F136" s="19"/>
    </row>
    <row r="137" spans="1:6" ht="15.6" x14ac:dyDescent="0.3">
      <c r="A137" s="60" t="s">
        <v>183</v>
      </c>
      <c r="B137" s="22">
        <v>3</v>
      </c>
      <c r="C137" s="59">
        <v>49</v>
      </c>
      <c r="D137" s="22" t="s">
        <v>184</v>
      </c>
      <c r="E137" s="24"/>
      <c r="F137" s="19"/>
    </row>
    <row r="138" spans="1:6" ht="15.6" x14ac:dyDescent="0.3">
      <c r="A138" s="60" t="s">
        <v>437</v>
      </c>
      <c r="B138" s="22">
        <v>3</v>
      </c>
      <c r="C138" s="59">
        <v>148</v>
      </c>
      <c r="D138" s="22" t="s">
        <v>184</v>
      </c>
      <c r="E138" s="24"/>
      <c r="F138" s="19"/>
    </row>
    <row r="139" spans="1:6" ht="15.6" x14ac:dyDescent="0.3">
      <c r="A139" s="60" t="s">
        <v>316</v>
      </c>
      <c r="B139" s="22">
        <v>3</v>
      </c>
      <c r="C139" s="59">
        <v>3</v>
      </c>
      <c r="D139" s="22" t="s">
        <v>51</v>
      </c>
      <c r="E139" s="24"/>
      <c r="F139" s="19"/>
    </row>
    <row r="140" spans="1:6" ht="15.6" x14ac:dyDescent="0.3">
      <c r="A140" s="60"/>
      <c r="B140" s="22"/>
      <c r="C140" s="59"/>
      <c r="D140" s="22"/>
      <c r="E140" s="24"/>
      <c r="F140" s="19"/>
    </row>
    <row r="141" spans="1:6" ht="15.6" x14ac:dyDescent="0.3">
      <c r="A141" s="60"/>
      <c r="B141" s="22"/>
      <c r="C141" s="59"/>
      <c r="D141" s="22"/>
      <c r="E141" s="24"/>
      <c r="F141" s="19"/>
    </row>
    <row r="142" spans="1:6" ht="30.9" customHeight="1" x14ac:dyDescent="0.3">
      <c r="A142" s="291" t="s">
        <v>448</v>
      </c>
      <c r="B142" s="260"/>
      <c r="C142" s="59"/>
      <c r="D142" s="22"/>
      <c r="E142" s="24"/>
      <c r="F142" s="19"/>
    </row>
    <row r="143" spans="1:6" ht="15.6" x14ac:dyDescent="0.3">
      <c r="A143" s="58" t="s">
        <v>78</v>
      </c>
      <c r="B143" s="22"/>
      <c r="C143" s="59"/>
      <c r="D143" s="22"/>
      <c r="E143" s="24"/>
      <c r="F143" s="19"/>
    </row>
    <row r="144" spans="1:6" ht="15.6" x14ac:dyDescent="0.3">
      <c r="A144" s="60" t="s">
        <v>449</v>
      </c>
      <c r="B144" s="22">
        <v>-1</v>
      </c>
      <c r="C144" s="59">
        <v>765</v>
      </c>
      <c r="D144" s="22" t="s">
        <v>257</v>
      </c>
      <c r="E144" s="24"/>
      <c r="F144" s="19"/>
    </row>
    <row r="145" spans="1:6" ht="15.6" x14ac:dyDescent="0.3">
      <c r="A145" s="60" t="s">
        <v>234</v>
      </c>
      <c r="B145" s="22">
        <v>-1</v>
      </c>
      <c r="C145" s="59">
        <v>60</v>
      </c>
      <c r="D145" s="22" t="s">
        <v>257</v>
      </c>
      <c r="E145" s="24"/>
      <c r="F145" s="19"/>
    </row>
    <row r="146" spans="1:6" ht="15.6" x14ac:dyDescent="0.3">
      <c r="A146" s="60" t="s">
        <v>79</v>
      </c>
      <c r="B146" s="22">
        <v>-1</v>
      </c>
      <c r="C146" s="59">
        <v>78</v>
      </c>
      <c r="D146" s="22" t="s">
        <v>257</v>
      </c>
      <c r="E146" s="24"/>
      <c r="F146" s="19"/>
    </row>
    <row r="147" spans="1:6" ht="15.6" x14ac:dyDescent="0.3">
      <c r="A147" s="60" t="s">
        <v>186</v>
      </c>
      <c r="B147" s="22">
        <v>-1</v>
      </c>
      <c r="C147" s="59">
        <v>197</v>
      </c>
      <c r="D147" s="22" t="s">
        <v>257</v>
      </c>
      <c r="E147" s="24"/>
      <c r="F147" s="19"/>
    </row>
    <row r="148" spans="1:6" ht="15.6" x14ac:dyDescent="0.3">
      <c r="A148" s="60" t="s">
        <v>183</v>
      </c>
      <c r="B148" s="22">
        <v>-1</v>
      </c>
      <c r="C148" s="59">
        <v>73</v>
      </c>
      <c r="D148" s="22" t="s">
        <v>184</v>
      </c>
      <c r="E148" s="24"/>
      <c r="F148" s="19"/>
    </row>
    <row r="149" spans="1:6" ht="15.6" x14ac:dyDescent="0.3">
      <c r="A149" s="60" t="s">
        <v>278</v>
      </c>
      <c r="B149" s="22">
        <v>-1</v>
      </c>
      <c r="C149" s="59">
        <v>30</v>
      </c>
      <c r="D149" s="22" t="s">
        <v>257</v>
      </c>
      <c r="E149" s="24"/>
      <c r="F149" s="19"/>
    </row>
    <row r="150" spans="1:6" ht="15.6" x14ac:dyDescent="0.3">
      <c r="A150" s="60" t="s">
        <v>450</v>
      </c>
      <c r="B150" s="22">
        <v>-1</v>
      </c>
      <c r="C150" s="59">
        <v>8</v>
      </c>
      <c r="D150" s="22"/>
      <c r="E150" s="24"/>
      <c r="F150" s="19"/>
    </row>
    <row r="151" spans="1:6" ht="15.6" x14ac:dyDescent="0.3">
      <c r="A151" s="60"/>
      <c r="B151" s="22"/>
      <c r="C151" s="59"/>
      <c r="D151" s="22"/>
      <c r="E151" s="24"/>
      <c r="F151" s="19"/>
    </row>
    <row r="152" spans="1:6" ht="15.6" x14ac:dyDescent="0.3">
      <c r="A152" s="60"/>
      <c r="B152" s="22"/>
      <c r="C152" s="59"/>
      <c r="D152" s="22"/>
      <c r="E152" s="24"/>
      <c r="F152" s="19"/>
    </row>
    <row r="153" spans="1:6" ht="24" customHeight="1" x14ac:dyDescent="0.3">
      <c r="A153" s="291" t="s">
        <v>451</v>
      </c>
      <c r="B153" s="260"/>
      <c r="C153" s="59"/>
      <c r="D153" s="22"/>
      <c r="E153" s="24"/>
      <c r="F153" s="19"/>
    </row>
    <row r="154" spans="1:6" ht="15.6" x14ac:dyDescent="0.3">
      <c r="A154" s="58" t="s">
        <v>74</v>
      </c>
      <c r="B154" s="22"/>
      <c r="C154" s="59"/>
      <c r="D154" s="22"/>
      <c r="E154" s="24"/>
      <c r="F154" s="19"/>
    </row>
    <row r="155" spans="1:6" ht="15.6" x14ac:dyDescent="0.3">
      <c r="A155" s="60" t="s">
        <v>452</v>
      </c>
      <c r="B155" s="22">
        <v>0</v>
      </c>
      <c r="C155" s="59">
        <v>105</v>
      </c>
      <c r="D155" s="22" t="s">
        <v>184</v>
      </c>
      <c r="E155" s="24"/>
      <c r="F155" s="19"/>
    </row>
    <row r="156" spans="1:6" ht="15.6" x14ac:dyDescent="0.3">
      <c r="A156" s="60" t="s">
        <v>272</v>
      </c>
      <c r="B156" s="22">
        <v>0</v>
      </c>
      <c r="C156" s="59">
        <v>359</v>
      </c>
      <c r="D156" s="22" t="s">
        <v>184</v>
      </c>
      <c r="E156" s="24"/>
      <c r="F156" s="19"/>
    </row>
    <row r="157" spans="1:6" ht="15.6" x14ac:dyDescent="0.3">
      <c r="A157" s="60" t="s">
        <v>186</v>
      </c>
      <c r="B157" s="22">
        <v>0</v>
      </c>
      <c r="C157" s="59">
        <v>88</v>
      </c>
      <c r="D157" s="22" t="s">
        <v>184</v>
      </c>
      <c r="E157" s="24"/>
      <c r="F157" s="19"/>
    </row>
    <row r="158" spans="1:6" ht="15.6" x14ac:dyDescent="0.3">
      <c r="A158" s="60" t="s">
        <v>183</v>
      </c>
      <c r="B158" s="22">
        <v>0</v>
      </c>
      <c r="C158" s="59">
        <v>19</v>
      </c>
      <c r="D158" s="22" t="s">
        <v>184</v>
      </c>
      <c r="E158" s="24"/>
      <c r="F158" s="19"/>
    </row>
    <row r="159" spans="1:6" ht="15.6" x14ac:dyDescent="0.3">
      <c r="A159" s="60"/>
      <c r="B159" s="22"/>
      <c r="C159" s="59"/>
      <c r="D159" s="22"/>
      <c r="E159" s="24"/>
      <c r="F159" s="19"/>
    </row>
    <row r="160" spans="1:6" ht="15.6" x14ac:dyDescent="0.3">
      <c r="A160" s="60"/>
      <c r="B160" s="22"/>
      <c r="C160" s="59"/>
      <c r="D160" s="22"/>
      <c r="E160" s="24"/>
      <c r="F160" s="19"/>
    </row>
    <row r="161" spans="1:6" ht="30.9" customHeight="1" x14ac:dyDescent="0.3">
      <c r="A161" s="291" t="s">
        <v>358</v>
      </c>
      <c r="B161" s="260"/>
      <c r="C161" s="59"/>
      <c r="D161" s="22"/>
      <c r="E161" s="24"/>
      <c r="F161" s="19"/>
    </row>
    <row r="162" spans="1:6" ht="15.6" x14ac:dyDescent="0.3">
      <c r="A162" s="58" t="s">
        <v>78</v>
      </c>
      <c r="B162" s="22"/>
      <c r="C162" s="59"/>
      <c r="D162" s="22"/>
      <c r="E162" s="24"/>
      <c r="F162" s="19"/>
    </row>
    <row r="163" spans="1:6" ht="15.6" x14ac:dyDescent="0.3">
      <c r="A163" s="60" t="s">
        <v>453</v>
      </c>
      <c r="B163" s="22">
        <v>-1</v>
      </c>
      <c r="C163" s="59">
        <v>2188</v>
      </c>
      <c r="D163" s="22" t="s">
        <v>80</v>
      </c>
      <c r="E163" s="24"/>
      <c r="F163" s="19"/>
    </row>
    <row r="164" spans="1:6" ht="15.6" x14ac:dyDescent="0.3">
      <c r="A164" s="60" t="s">
        <v>454</v>
      </c>
      <c r="B164" s="22">
        <v>-1</v>
      </c>
      <c r="C164" s="59">
        <v>108</v>
      </c>
      <c r="D164" s="22" t="s">
        <v>80</v>
      </c>
      <c r="E164" s="24"/>
      <c r="F164" s="19"/>
    </row>
    <row r="165" spans="1:6" ht="15.6" x14ac:dyDescent="0.3">
      <c r="A165" s="60"/>
      <c r="B165" s="22"/>
      <c r="C165" s="59"/>
      <c r="D165" s="22"/>
      <c r="E165" s="24"/>
      <c r="F165" s="19"/>
    </row>
    <row r="166" spans="1:6" ht="15.6" x14ac:dyDescent="0.3">
      <c r="A166" s="58" t="s">
        <v>74</v>
      </c>
      <c r="B166" s="22"/>
      <c r="C166" s="59"/>
      <c r="D166" s="22"/>
      <c r="E166" s="24"/>
      <c r="F166" s="19"/>
    </row>
    <row r="167" spans="1:6" ht="15.6" x14ac:dyDescent="0.3">
      <c r="A167" s="60" t="s">
        <v>266</v>
      </c>
      <c r="B167" s="22">
        <v>0</v>
      </c>
      <c r="C167" s="59">
        <v>85</v>
      </c>
      <c r="D167" s="22" t="s">
        <v>184</v>
      </c>
      <c r="E167" s="24"/>
      <c r="F167" s="19"/>
    </row>
    <row r="168" spans="1:6" ht="15.6" x14ac:dyDescent="0.3">
      <c r="A168" s="60" t="s">
        <v>455</v>
      </c>
      <c r="B168" s="22">
        <v>0</v>
      </c>
      <c r="C168" s="59">
        <v>169</v>
      </c>
      <c r="D168" s="22" t="s">
        <v>184</v>
      </c>
      <c r="E168" s="24"/>
      <c r="F168" s="19"/>
    </row>
    <row r="169" spans="1:6" ht="15.6" x14ac:dyDescent="0.3">
      <c r="A169" s="60" t="s">
        <v>456</v>
      </c>
      <c r="B169" s="22">
        <v>0</v>
      </c>
      <c r="C169" s="59">
        <v>50</v>
      </c>
      <c r="D169" s="22" t="s">
        <v>184</v>
      </c>
      <c r="E169" s="24"/>
      <c r="F169" s="19"/>
    </row>
    <row r="170" spans="1:6" ht="15.6" x14ac:dyDescent="0.3">
      <c r="A170" s="60" t="s">
        <v>457</v>
      </c>
      <c r="B170" s="22">
        <v>0</v>
      </c>
      <c r="C170" s="59">
        <v>48</v>
      </c>
      <c r="D170" s="22" t="s">
        <v>184</v>
      </c>
      <c r="E170" s="24"/>
      <c r="F170" s="19"/>
    </row>
    <row r="171" spans="1:6" ht="15.6" x14ac:dyDescent="0.3">
      <c r="A171" s="60" t="s">
        <v>458</v>
      </c>
      <c r="B171" s="22">
        <v>0</v>
      </c>
      <c r="C171" s="59">
        <v>1376</v>
      </c>
      <c r="D171" s="22" t="s">
        <v>459</v>
      </c>
      <c r="E171" s="24"/>
      <c r="F171" s="19"/>
    </row>
    <row r="172" spans="1:6" ht="15.6" x14ac:dyDescent="0.3">
      <c r="A172" s="60" t="s">
        <v>460</v>
      </c>
      <c r="B172" s="22">
        <v>0</v>
      </c>
      <c r="C172" s="59">
        <v>216</v>
      </c>
      <c r="D172" s="22" t="s">
        <v>184</v>
      </c>
      <c r="E172" s="24"/>
      <c r="F172" s="19"/>
    </row>
    <row r="173" spans="1:6" ht="15.6" x14ac:dyDescent="0.3">
      <c r="A173" s="60" t="s">
        <v>461</v>
      </c>
      <c r="B173" s="22">
        <v>0</v>
      </c>
      <c r="C173" s="59">
        <v>54</v>
      </c>
      <c r="D173" s="22" t="s">
        <v>184</v>
      </c>
      <c r="E173" s="24"/>
      <c r="F173" s="19"/>
    </row>
    <row r="174" spans="1:6" ht="15.6" x14ac:dyDescent="0.3">
      <c r="A174" s="60" t="s">
        <v>462</v>
      </c>
      <c r="B174" s="22">
        <v>0</v>
      </c>
      <c r="C174" s="59">
        <v>17</v>
      </c>
      <c r="D174" s="22" t="s">
        <v>184</v>
      </c>
      <c r="E174" s="24"/>
      <c r="F174" s="19"/>
    </row>
    <row r="175" spans="1:6" ht="15.6" x14ac:dyDescent="0.3">
      <c r="A175" s="60" t="s">
        <v>186</v>
      </c>
      <c r="B175" s="22">
        <v>0</v>
      </c>
      <c r="C175" s="59">
        <v>100</v>
      </c>
      <c r="D175" s="22" t="s">
        <v>184</v>
      </c>
      <c r="E175" s="24"/>
      <c r="F175" s="19"/>
    </row>
    <row r="176" spans="1:6" ht="15.6" x14ac:dyDescent="0.3">
      <c r="A176" s="60" t="s">
        <v>463</v>
      </c>
      <c r="B176" s="22">
        <v>0</v>
      </c>
      <c r="C176" s="59">
        <v>113</v>
      </c>
      <c r="D176" s="22" t="s">
        <v>184</v>
      </c>
      <c r="E176" s="24"/>
      <c r="F176" s="19"/>
    </row>
    <row r="177" spans="1:8" ht="15.6" x14ac:dyDescent="0.3">
      <c r="A177" s="60" t="s">
        <v>450</v>
      </c>
      <c r="B177" s="22">
        <v>0</v>
      </c>
      <c r="C177" s="59">
        <v>20</v>
      </c>
      <c r="D177" s="22"/>
      <c r="E177" s="24"/>
      <c r="F177" s="19"/>
    </row>
    <row r="178" spans="1:8" ht="15.6" x14ac:dyDescent="0.3">
      <c r="A178" s="60"/>
      <c r="B178" s="22"/>
      <c r="C178" s="59"/>
      <c r="D178" s="22"/>
      <c r="E178" s="24"/>
      <c r="F178" s="19"/>
    </row>
    <row r="179" spans="1:8" ht="15.6" x14ac:dyDescent="0.3">
      <c r="A179" s="58" t="s">
        <v>75</v>
      </c>
      <c r="B179" s="22"/>
      <c r="C179" s="59"/>
      <c r="D179" s="22"/>
      <c r="E179" s="24"/>
      <c r="F179" s="19"/>
    </row>
    <row r="180" spans="1:8" ht="15.6" x14ac:dyDescent="0.3">
      <c r="A180" s="60" t="s">
        <v>464</v>
      </c>
      <c r="B180" s="22">
        <v>1</v>
      </c>
      <c r="C180" s="59">
        <v>133</v>
      </c>
      <c r="D180" s="22" t="s">
        <v>459</v>
      </c>
      <c r="E180" s="24"/>
      <c r="F180" s="19"/>
    </row>
    <row r="181" spans="1:8" ht="15.6" x14ac:dyDescent="0.3">
      <c r="A181" s="60" t="s">
        <v>256</v>
      </c>
      <c r="B181" s="22">
        <v>1</v>
      </c>
      <c r="C181" s="59">
        <v>165</v>
      </c>
      <c r="D181" s="22" t="s">
        <v>459</v>
      </c>
      <c r="E181" s="24"/>
      <c r="F181" s="19"/>
    </row>
    <row r="182" spans="1:8" ht="15.6" x14ac:dyDescent="0.3">
      <c r="A182" s="60"/>
      <c r="B182" s="22"/>
      <c r="C182" s="59"/>
      <c r="D182" s="22"/>
      <c r="E182" s="24"/>
      <c r="F182" s="19"/>
    </row>
    <row r="183" spans="1:8" ht="16.2" thickBot="1" x14ac:dyDescent="0.35">
      <c r="A183" s="62"/>
      <c r="B183" s="63"/>
      <c r="C183" s="64"/>
      <c r="D183" s="22"/>
      <c r="E183" s="24"/>
      <c r="F183" s="19"/>
    </row>
    <row r="184" spans="1:8" s="69" customFormat="1" ht="31.5" customHeight="1" thickBot="1" x14ac:dyDescent="0.35">
      <c r="A184" s="65" t="s">
        <v>413</v>
      </c>
      <c r="B184" s="66"/>
      <c r="C184" s="235">
        <f>SUM(C31:C183)</f>
        <v>24992</v>
      </c>
      <c r="D184" s="67"/>
      <c r="E184" s="68"/>
      <c r="F184" s="19"/>
      <c r="H184"/>
    </row>
    <row r="185" spans="1:8" s="69" customFormat="1" ht="31.5" customHeight="1" x14ac:dyDescent="0.3">
      <c r="D185"/>
      <c r="E185"/>
      <c r="F185"/>
      <c r="H185"/>
    </row>
    <row r="186" spans="1:8" x14ac:dyDescent="0.3">
      <c r="A186" s="69"/>
      <c r="B186" s="69"/>
      <c r="C186" s="69"/>
      <c r="G186" s="69"/>
    </row>
    <row r="187" spans="1:8" ht="24" customHeight="1" x14ac:dyDescent="0.3">
      <c r="A187" s="258" t="s">
        <v>281</v>
      </c>
      <c r="B187" s="259"/>
      <c r="C187" s="260"/>
    </row>
    <row r="188" spans="1:8" ht="24" customHeight="1" thickBot="1" x14ac:dyDescent="0.35">
      <c r="C188"/>
    </row>
    <row r="189" spans="1:8" x14ac:dyDescent="0.3">
      <c r="A189" s="261" t="s">
        <v>369</v>
      </c>
      <c r="B189" s="263" t="s">
        <v>177</v>
      </c>
      <c r="C189" s="294" t="s">
        <v>178</v>
      </c>
    </row>
    <row r="190" spans="1:8" x14ac:dyDescent="0.3">
      <c r="A190" s="262"/>
      <c r="B190" s="264"/>
      <c r="C190" s="295"/>
    </row>
    <row r="191" spans="1:8" ht="15.6" x14ac:dyDescent="0.3">
      <c r="A191" s="60" t="s">
        <v>420</v>
      </c>
      <c r="B191" s="22" t="s">
        <v>421</v>
      </c>
      <c r="C191" s="70">
        <v>22139</v>
      </c>
    </row>
    <row r="192" spans="1:8" ht="15.6" x14ac:dyDescent="0.3">
      <c r="A192" s="60" t="s">
        <v>81</v>
      </c>
      <c r="B192" s="22" t="s">
        <v>421</v>
      </c>
      <c r="C192" s="70">
        <v>6800</v>
      </c>
    </row>
    <row r="193" spans="1:8" ht="15.6" x14ac:dyDescent="0.3">
      <c r="A193" s="60"/>
      <c r="B193" s="22"/>
      <c r="C193" s="70"/>
    </row>
    <row r="194" spans="1:8" ht="16.2" thickBot="1" x14ac:dyDescent="0.35">
      <c r="A194" s="62"/>
      <c r="B194" s="63"/>
      <c r="C194" s="71"/>
    </row>
    <row r="195" spans="1:8" ht="31.5" customHeight="1" thickBot="1" x14ac:dyDescent="0.35">
      <c r="A195" s="65" t="s">
        <v>355</v>
      </c>
      <c r="B195" s="39"/>
      <c r="C195" s="235">
        <f>SUM(C190:C194)</f>
        <v>28939</v>
      </c>
    </row>
    <row r="196" spans="1:8" ht="15.6" x14ac:dyDescent="0.3">
      <c r="A196" s="19"/>
      <c r="B196" s="19"/>
      <c r="C196" s="72"/>
    </row>
    <row r="197" spans="1:8" ht="15.6" x14ac:dyDescent="0.3">
      <c r="A197" s="19"/>
      <c r="B197" s="19"/>
      <c r="C197" s="72"/>
      <c r="H197" s="19"/>
    </row>
    <row r="198" spans="1:8" ht="15.6" x14ac:dyDescent="0.3">
      <c r="A198" s="258" t="s">
        <v>290</v>
      </c>
      <c r="B198" s="259"/>
      <c r="C198" s="259"/>
      <c r="D198" s="260"/>
      <c r="E198" s="19"/>
      <c r="F198" s="19"/>
      <c r="H198" s="73"/>
    </row>
    <row r="199" spans="1:8" ht="16.2" thickBot="1" x14ac:dyDescent="0.35">
      <c r="A199" s="20"/>
      <c r="B199" s="20"/>
      <c r="C199" s="46"/>
      <c r="D199" s="47"/>
      <c r="E199" s="73"/>
      <c r="F199" s="19"/>
      <c r="H199" s="19"/>
    </row>
    <row r="200" spans="1:8" ht="15.6" x14ac:dyDescent="0.3">
      <c r="A200" s="261" t="s">
        <v>291</v>
      </c>
      <c r="B200" s="263" t="s">
        <v>429</v>
      </c>
      <c r="C200" s="263" t="s">
        <v>293</v>
      </c>
      <c r="D200" s="265"/>
      <c r="E200" s="19"/>
      <c r="F200" s="19"/>
      <c r="H200" s="19"/>
    </row>
    <row r="201" spans="1:8" ht="15.6" x14ac:dyDescent="0.3">
      <c r="A201" s="262"/>
      <c r="B201" s="264"/>
      <c r="C201" s="264"/>
      <c r="D201" s="266"/>
      <c r="E201" s="19"/>
      <c r="F201" s="19"/>
      <c r="H201" s="19"/>
    </row>
    <row r="202" spans="1:8" ht="15.6" x14ac:dyDescent="0.3">
      <c r="A202" s="60" t="s">
        <v>465</v>
      </c>
      <c r="B202" s="22" t="s">
        <v>432</v>
      </c>
      <c r="C202" s="296">
        <v>274</v>
      </c>
      <c r="D202" s="297"/>
      <c r="E202" s="19"/>
      <c r="F202" s="19"/>
      <c r="H202" s="19"/>
    </row>
    <row r="203" spans="1:8" ht="15.6" x14ac:dyDescent="0.3">
      <c r="A203" s="60"/>
      <c r="B203" s="22" t="s">
        <v>434</v>
      </c>
      <c r="C203" s="296">
        <v>115</v>
      </c>
      <c r="D203" s="297"/>
      <c r="E203" s="19"/>
      <c r="F203" s="19"/>
      <c r="H203" s="19"/>
    </row>
    <row r="204" spans="1:8" ht="15.6" x14ac:dyDescent="0.3">
      <c r="A204" s="60" t="s">
        <v>466</v>
      </c>
      <c r="B204" s="22" t="s">
        <v>432</v>
      </c>
      <c r="C204" s="296">
        <v>1545</v>
      </c>
      <c r="D204" s="297"/>
      <c r="E204" s="19"/>
      <c r="F204" s="19"/>
      <c r="H204" s="19"/>
    </row>
    <row r="205" spans="1:8" ht="15.6" x14ac:dyDescent="0.3">
      <c r="A205" s="60"/>
      <c r="B205" s="22" t="s">
        <v>434</v>
      </c>
      <c r="C205" s="296">
        <v>692</v>
      </c>
      <c r="D205" s="297"/>
      <c r="E205" s="19"/>
      <c r="F205" s="19"/>
      <c r="H205" s="19"/>
    </row>
    <row r="206" spans="1:8" ht="15.6" x14ac:dyDescent="0.3">
      <c r="A206" s="60" t="s">
        <v>467</v>
      </c>
      <c r="B206" s="22" t="s">
        <v>432</v>
      </c>
      <c r="C206" s="296">
        <v>3198</v>
      </c>
      <c r="D206" s="297"/>
      <c r="E206" s="19"/>
      <c r="F206" s="19"/>
    </row>
    <row r="207" spans="1:8" ht="15.6" x14ac:dyDescent="0.3">
      <c r="A207" s="60" t="s">
        <v>468</v>
      </c>
      <c r="B207" s="22" t="s">
        <v>432</v>
      </c>
      <c r="C207" s="296">
        <v>300</v>
      </c>
      <c r="D207" s="297"/>
    </row>
    <row r="208" spans="1:8" ht="15.6" x14ac:dyDescent="0.3">
      <c r="A208" s="60" t="s">
        <v>469</v>
      </c>
      <c r="B208" s="22" t="s">
        <v>432</v>
      </c>
      <c r="C208" s="296">
        <v>400</v>
      </c>
      <c r="D208" s="297"/>
    </row>
    <row r="209" spans="1:4" ht="15.6" x14ac:dyDescent="0.3">
      <c r="A209" s="60" t="s">
        <v>470</v>
      </c>
      <c r="B209" s="22" t="s">
        <v>432</v>
      </c>
      <c r="C209" s="296">
        <v>466</v>
      </c>
      <c r="D209" s="297"/>
    </row>
    <row r="210" spans="1:4" ht="16.2" thickBot="1" x14ac:dyDescent="0.35">
      <c r="A210" s="74"/>
      <c r="B210" s="63" t="s">
        <v>434</v>
      </c>
      <c r="C210" s="304">
        <v>864</v>
      </c>
      <c r="D210" s="305"/>
    </row>
    <row r="211" spans="1:4" ht="31.8" thickBot="1" x14ac:dyDescent="0.35">
      <c r="A211" s="6" t="s">
        <v>215</v>
      </c>
      <c r="B211" s="75"/>
      <c r="C211" s="306">
        <f>SUM(C202:D210)</f>
        <v>7854</v>
      </c>
      <c r="D211" s="307"/>
    </row>
    <row r="212" spans="1:4" x14ac:dyDescent="0.3">
      <c r="A212" s="57"/>
      <c r="B212" s="57"/>
      <c r="D212" s="57"/>
    </row>
    <row r="213" spans="1:4" x14ac:dyDescent="0.3">
      <c r="A213" s="57"/>
      <c r="B213" s="57"/>
      <c r="D213" s="57"/>
    </row>
    <row r="214" spans="1:4" x14ac:dyDescent="0.3">
      <c r="A214" s="57"/>
      <c r="B214" s="57"/>
      <c r="D214" s="57"/>
    </row>
    <row r="215" spans="1:4" x14ac:dyDescent="0.3">
      <c r="A215" s="57"/>
      <c r="B215" s="57"/>
      <c r="D215" s="57"/>
    </row>
  </sheetData>
  <mergeCells count="70">
    <mergeCell ref="A68:B68"/>
    <mergeCell ref="A142:B142"/>
    <mergeCell ref="A153:B153"/>
    <mergeCell ref="A161:B161"/>
    <mergeCell ref="L27:L28"/>
    <mergeCell ref="J101:K101"/>
    <mergeCell ref="J102:K102"/>
    <mergeCell ref="J103:K103"/>
    <mergeCell ref="J104:K104"/>
    <mergeCell ref="H85:J85"/>
    <mergeCell ref="H94:K94"/>
    <mergeCell ref="H23:K23"/>
    <mergeCell ref="H27:H28"/>
    <mergeCell ref="I27:I28"/>
    <mergeCell ref="J27:J28"/>
    <mergeCell ref="K27:K28"/>
    <mergeCell ref="C209:D209"/>
    <mergeCell ref="C210:D210"/>
    <mergeCell ref="C211:D211"/>
    <mergeCell ref="C202:D202"/>
    <mergeCell ref="C203:D203"/>
    <mergeCell ref="C204:D204"/>
    <mergeCell ref="C205:D205"/>
    <mergeCell ref="C206:D206"/>
    <mergeCell ref="C207:D207"/>
    <mergeCell ref="C189:C190"/>
    <mergeCell ref="A200:A201"/>
    <mergeCell ref="B200:B201"/>
    <mergeCell ref="C200:D201"/>
    <mergeCell ref="C208:D208"/>
    <mergeCell ref="B16:E16"/>
    <mergeCell ref="B17:E17"/>
    <mergeCell ref="B18:E18"/>
    <mergeCell ref="B19:E19"/>
    <mergeCell ref="A27:A28"/>
    <mergeCell ref="B27:B28"/>
    <mergeCell ref="C27:C28"/>
    <mergeCell ref="D27:D28"/>
    <mergeCell ref="E27:E28"/>
    <mergeCell ref="A21:F21"/>
    <mergeCell ref="A23:D23"/>
    <mergeCell ref="A25:D25"/>
    <mergeCell ref="B15:E15"/>
    <mergeCell ref="A1:F1"/>
    <mergeCell ref="A2:F2"/>
    <mergeCell ref="A3:F3"/>
    <mergeCell ref="A5:F5"/>
    <mergeCell ref="A7:F7"/>
    <mergeCell ref="A9:E9"/>
    <mergeCell ref="B10:E10"/>
    <mergeCell ref="B11:E11"/>
    <mergeCell ref="B12:E12"/>
    <mergeCell ref="B13:E13"/>
    <mergeCell ref="B14:E14"/>
    <mergeCell ref="A187:C187"/>
    <mergeCell ref="A198:D198"/>
    <mergeCell ref="H25:K25"/>
    <mergeCell ref="A29:B29"/>
    <mergeCell ref="H29:I29"/>
    <mergeCell ref="H87:H88"/>
    <mergeCell ref="I87:I88"/>
    <mergeCell ref="J87:J88"/>
    <mergeCell ref="H96:H97"/>
    <mergeCell ref="I96:I97"/>
    <mergeCell ref="J96:K97"/>
    <mergeCell ref="J98:K98"/>
    <mergeCell ref="J99:K99"/>
    <mergeCell ref="J100:K100"/>
    <mergeCell ref="A189:A190"/>
    <mergeCell ref="B189:B1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8E80-0EEA-469E-9CFB-E62818F154EC}">
  <dimension ref="A1:J732"/>
  <sheetViews>
    <sheetView workbookViewId="0">
      <selection sqref="A1:F1"/>
    </sheetView>
  </sheetViews>
  <sheetFormatPr defaultColWidth="9.109375" defaultRowHeight="15.6" x14ac:dyDescent="0.3"/>
  <cols>
    <col min="1" max="1" width="37.5546875" style="109" bestFit="1" customWidth="1"/>
    <col min="2" max="2" width="17.5546875" customWidth="1"/>
    <col min="3" max="3" width="18.109375" style="110" customWidth="1"/>
    <col min="4" max="4" width="16.44140625" customWidth="1"/>
    <col min="5" max="5" width="15.5546875" customWidth="1"/>
    <col min="9" max="9" width="12" bestFit="1" customWidth="1"/>
  </cols>
  <sheetData>
    <row r="1" spans="1:10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75" customHeight="1" x14ac:dyDescent="0.3">
      <c r="A2" s="241" t="s">
        <v>147</v>
      </c>
      <c r="B2" s="241"/>
      <c r="C2" s="241"/>
      <c r="D2" s="241"/>
      <c r="E2" s="241"/>
      <c r="F2" s="241"/>
      <c r="G2" s="9"/>
      <c r="H2" s="9"/>
      <c r="I2" s="9"/>
      <c r="J2" s="9"/>
    </row>
    <row r="3" spans="1:10" ht="15.75" customHeight="1" x14ac:dyDescent="0.3">
      <c r="A3" s="241" t="s">
        <v>148</v>
      </c>
      <c r="B3" s="241"/>
      <c r="C3" s="241"/>
      <c r="D3" s="241"/>
      <c r="E3" s="241"/>
      <c r="F3" s="241"/>
      <c r="G3" s="9"/>
      <c r="H3" s="9"/>
      <c r="I3" s="9"/>
      <c r="J3" s="9"/>
    </row>
    <row r="4" spans="1:10" ht="14.4" x14ac:dyDescent="0.3">
      <c r="A4"/>
      <c r="C4"/>
    </row>
    <row r="5" spans="1:10" ht="17.399999999999999" x14ac:dyDescent="0.3">
      <c r="A5" s="242" t="s">
        <v>471</v>
      </c>
      <c r="B5" s="242"/>
      <c r="C5" s="242"/>
      <c r="D5" s="242"/>
      <c r="E5" s="242"/>
      <c r="F5" s="242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8" spans="1:10" ht="17.399999999999999" x14ac:dyDescent="0.3">
      <c r="A8" s="76"/>
      <c r="B8" s="76"/>
      <c r="C8" s="76"/>
      <c r="D8" s="76"/>
      <c r="E8" s="76"/>
      <c r="F8" s="76"/>
      <c r="G8" s="11"/>
      <c r="H8" s="11"/>
      <c r="I8" s="11"/>
      <c r="J8" s="11"/>
    </row>
    <row r="9" spans="1:10" x14ac:dyDescent="0.3">
      <c r="A9" s="298" t="s">
        <v>151</v>
      </c>
      <c r="B9" s="298"/>
      <c r="C9" s="298"/>
      <c r="D9" s="298"/>
      <c r="E9" s="298"/>
    </row>
    <row r="10" spans="1:10" ht="14.4" x14ac:dyDescent="0.3">
      <c r="A10" s="15" t="s">
        <v>161</v>
      </c>
      <c r="B10" s="270" t="s">
        <v>472</v>
      </c>
      <c r="C10" s="271"/>
      <c r="D10" s="271"/>
      <c r="E10" s="272"/>
    </row>
    <row r="11" spans="1:10" ht="14.4" x14ac:dyDescent="0.3">
      <c r="A11" s="16" t="s">
        <v>163</v>
      </c>
      <c r="B11" s="270" t="s">
        <v>473</v>
      </c>
      <c r="C11" s="271"/>
      <c r="D11" s="271"/>
      <c r="E11" s="272"/>
    </row>
    <row r="12" spans="1:10" ht="14.4" x14ac:dyDescent="0.3">
      <c r="A12" s="16" t="s">
        <v>165</v>
      </c>
      <c r="B12" s="270" t="s">
        <v>474</v>
      </c>
      <c r="C12" s="271"/>
      <c r="D12" s="271"/>
      <c r="E12" s="272"/>
    </row>
    <row r="13" spans="1:10" ht="14.4" x14ac:dyDescent="0.3">
      <c r="A13" s="16" t="s">
        <v>167</v>
      </c>
      <c r="B13" s="270">
        <v>9</v>
      </c>
      <c r="C13" s="271"/>
      <c r="D13" s="271"/>
      <c r="E13" s="272"/>
    </row>
    <row r="14" spans="1:10" ht="14.4" x14ac:dyDescent="0.3">
      <c r="A14" s="16" t="s">
        <v>168</v>
      </c>
      <c r="B14" s="308" t="s">
        <v>475</v>
      </c>
      <c r="C14" s="309"/>
      <c r="D14" s="309"/>
      <c r="E14" s="310"/>
    </row>
    <row r="15" spans="1:10" ht="14.4" x14ac:dyDescent="0.3">
      <c r="A15" s="16" t="s">
        <v>221</v>
      </c>
      <c r="B15" s="270">
        <v>3</v>
      </c>
      <c r="C15" s="271"/>
      <c r="D15" s="271"/>
      <c r="E15" s="272"/>
      <c r="F15" s="162"/>
    </row>
    <row r="16" spans="1:10" ht="14.4" x14ac:dyDescent="0.3">
      <c r="A16" s="16" t="s">
        <v>156</v>
      </c>
      <c r="B16" s="323">
        <f>C692</f>
        <v>30828.599999999995</v>
      </c>
      <c r="C16" s="309"/>
      <c r="D16" s="309"/>
      <c r="E16" s="310"/>
      <c r="F16" s="319"/>
      <c r="G16" s="320"/>
      <c r="H16" s="320"/>
      <c r="I16" s="320"/>
    </row>
    <row r="17" spans="1:9" ht="14.4" x14ac:dyDescent="0.3">
      <c r="A17" s="16" t="s">
        <v>223</v>
      </c>
      <c r="B17" s="313">
        <f>C732</f>
        <v>11908</v>
      </c>
      <c r="C17" s="271"/>
      <c r="D17" s="271"/>
      <c r="E17" s="272"/>
    </row>
    <row r="18" spans="1:9" ht="28.8" x14ac:dyDescent="0.3">
      <c r="A18" s="16" t="s">
        <v>158</v>
      </c>
      <c r="B18" s="313">
        <f>C703</f>
        <v>16517.259999999998</v>
      </c>
      <c r="C18" s="271"/>
      <c r="D18" s="271"/>
      <c r="E18" s="272"/>
    </row>
    <row r="19" spans="1:9" ht="14.4" x14ac:dyDescent="0.3">
      <c r="A19" s="16" t="s">
        <v>159</v>
      </c>
      <c r="B19" s="313">
        <f>C708</f>
        <v>8118.28</v>
      </c>
      <c r="C19" s="271"/>
      <c r="D19" s="271"/>
      <c r="E19" s="272"/>
    </row>
    <row r="21" spans="1:9" x14ac:dyDescent="0.3">
      <c r="A21" s="55" t="s">
        <v>476</v>
      </c>
      <c r="B21" s="55"/>
      <c r="C21" s="55"/>
      <c r="D21" s="55"/>
      <c r="E21" s="55"/>
    </row>
    <row r="22" spans="1:9" ht="15" thickBot="1" x14ac:dyDescent="0.35">
      <c r="A22"/>
      <c r="C22" s="57"/>
    </row>
    <row r="23" spans="1:9" ht="16.2" thickBot="1" x14ac:dyDescent="0.35">
      <c r="A23" s="316" t="s">
        <v>175</v>
      </c>
      <c r="B23" s="317"/>
      <c r="C23" s="317"/>
      <c r="D23" s="317"/>
      <c r="E23" s="318"/>
    </row>
    <row r="24" spans="1:9" ht="16.2" thickBot="1" x14ac:dyDescent="0.35">
      <c r="A24" s="56"/>
      <c r="B24" s="181"/>
      <c r="C24" s="57"/>
    </row>
    <row r="25" spans="1:9" ht="15.75" customHeight="1" x14ac:dyDescent="0.3">
      <c r="A25" s="261" t="s">
        <v>369</v>
      </c>
      <c r="B25" s="263" t="s">
        <v>177</v>
      </c>
      <c r="C25" s="314" t="s">
        <v>178</v>
      </c>
      <c r="D25" s="263" t="s">
        <v>179</v>
      </c>
      <c r="E25" s="265" t="s">
        <v>180</v>
      </c>
      <c r="F25" s="19"/>
    </row>
    <row r="26" spans="1:9" ht="15.75" customHeight="1" x14ac:dyDescent="0.3">
      <c r="A26" s="262"/>
      <c r="B26" s="264"/>
      <c r="C26" s="315"/>
      <c r="D26" s="264"/>
      <c r="E26" s="266"/>
      <c r="F26" s="19"/>
      <c r="I26" s="25"/>
    </row>
    <row r="27" spans="1:9" x14ac:dyDescent="0.3">
      <c r="A27" s="189" t="s">
        <v>477</v>
      </c>
      <c r="B27" s="79" t="s">
        <v>82</v>
      </c>
      <c r="C27" s="78"/>
      <c r="D27" s="171"/>
      <c r="E27" s="172"/>
      <c r="F27" s="19"/>
    </row>
    <row r="28" spans="1:9" x14ac:dyDescent="0.3">
      <c r="A28" s="193" t="s">
        <v>83</v>
      </c>
      <c r="B28" s="79"/>
      <c r="C28" s="78"/>
      <c r="D28" s="171"/>
      <c r="E28" s="172"/>
      <c r="F28" s="19"/>
      <c r="I28" s="25"/>
    </row>
    <row r="29" spans="1:9" x14ac:dyDescent="0.3">
      <c r="A29" s="80" t="s">
        <v>478</v>
      </c>
      <c r="B29" s="79">
        <v>0</v>
      </c>
      <c r="C29" s="81">
        <v>52.54</v>
      </c>
      <c r="D29" s="171" t="s">
        <v>230</v>
      </c>
      <c r="E29" s="172"/>
      <c r="F29" s="19"/>
    </row>
    <row r="30" spans="1:9" x14ac:dyDescent="0.3">
      <c r="A30" s="80" t="s">
        <v>479</v>
      </c>
      <c r="B30" s="79">
        <v>0</v>
      </c>
      <c r="C30" s="81">
        <v>34.53</v>
      </c>
      <c r="D30" s="171" t="s">
        <v>230</v>
      </c>
      <c r="E30" s="172"/>
      <c r="F30" s="19"/>
      <c r="I30" s="25"/>
    </row>
    <row r="31" spans="1:9" x14ac:dyDescent="0.3">
      <c r="A31" s="80" t="s">
        <v>316</v>
      </c>
      <c r="B31" s="79">
        <v>0</v>
      </c>
      <c r="C31" s="81">
        <v>2.02</v>
      </c>
      <c r="D31" s="171" t="s">
        <v>230</v>
      </c>
      <c r="E31" s="172"/>
      <c r="F31" s="19"/>
    </row>
    <row r="32" spans="1:9" x14ac:dyDescent="0.3">
      <c r="A32" s="80" t="s">
        <v>480</v>
      </c>
      <c r="B32" s="79">
        <v>0</v>
      </c>
      <c r="C32" s="81">
        <v>25.77</v>
      </c>
      <c r="D32" s="171" t="s">
        <v>230</v>
      </c>
      <c r="E32" s="172"/>
      <c r="F32" s="19"/>
    </row>
    <row r="33" spans="1:6" x14ac:dyDescent="0.3">
      <c r="A33" s="80" t="s">
        <v>84</v>
      </c>
      <c r="B33" s="79">
        <v>0</v>
      </c>
      <c r="C33" s="81">
        <v>166.96</v>
      </c>
      <c r="D33" s="171" t="s">
        <v>230</v>
      </c>
      <c r="E33" s="172"/>
      <c r="F33" s="19"/>
    </row>
    <row r="34" spans="1:6" x14ac:dyDescent="0.3">
      <c r="A34" s="80" t="s">
        <v>481</v>
      </c>
      <c r="B34" s="79">
        <v>0</v>
      </c>
      <c r="C34" s="81">
        <v>105.53</v>
      </c>
      <c r="D34" s="171" t="s">
        <v>145</v>
      </c>
      <c r="E34" s="172"/>
      <c r="F34" s="19"/>
    </row>
    <row r="35" spans="1:6" x14ac:dyDescent="0.3">
      <c r="A35" s="80" t="s">
        <v>482</v>
      </c>
      <c r="B35" s="79">
        <v>0</v>
      </c>
      <c r="C35" s="81">
        <v>48.03</v>
      </c>
      <c r="D35" s="171" t="s">
        <v>230</v>
      </c>
      <c r="E35" s="172"/>
      <c r="F35" s="19"/>
    </row>
    <row r="36" spans="1:6" x14ac:dyDescent="0.3">
      <c r="A36" s="80" t="s">
        <v>483</v>
      </c>
      <c r="B36" s="79">
        <v>0</v>
      </c>
      <c r="C36" s="81">
        <v>90.63</v>
      </c>
      <c r="D36" s="171" t="s">
        <v>230</v>
      </c>
      <c r="E36" s="172"/>
      <c r="F36" s="19"/>
    </row>
    <row r="37" spans="1:6" x14ac:dyDescent="0.3">
      <c r="A37" s="80" t="s">
        <v>484</v>
      </c>
      <c r="B37" s="79">
        <v>0</v>
      </c>
      <c r="C37" s="81">
        <v>28.31</v>
      </c>
      <c r="D37" s="171" t="s">
        <v>230</v>
      </c>
      <c r="E37" s="172"/>
      <c r="F37" s="19"/>
    </row>
    <row r="38" spans="1:6" x14ac:dyDescent="0.3">
      <c r="A38" s="80" t="s">
        <v>485</v>
      </c>
      <c r="B38" s="79">
        <v>0</v>
      </c>
      <c r="C38" s="81">
        <v>75.16</v>
      </c>
      <c r="D38" s="171" t="s">
        <v>230</v>
      </c>
      <c r="E38" s="172"/>
      <c r="F38" s="19"/>
    </row>
    <row r="39" spans="1:6" x14ac:dyDescent="0.3">
      <c r="A39" s="80" t="s">
        <v>486</v>
      </c>
      <c r="B39" s="79">
        <v>0</v>
      </c>
      <c r="C39" s="81">
        <v>31.32</v>
      </c>
      <c r="D39" s="171" t="s">
        <v>230</v>
      </c>
      <c r="E39" s="172"/>
      <c r="F39" s="19"/>
    </row>
    <row r="40" spans="1:6" x14ac:dyDescent="0.3">
      <c r="A40" s="80" t="s">
        <v>487</v>
      </c>
      <c r="B40" s="79">
        <v>0</v>
      </c>
      <c r="C40" s="81">
        <v>55.91</v>
      </c>
      <c r="D40" s="171" t="s">
        <v>230</v>
      </c>
      <c r="E40" s="172"/>
      <c r="F40" s="19"/>
    </row>
    <row r="41" spans="1:6" x14ac:dyDescent="0.3">
      <c r="A41" s="80" t="s">
        <v>488</v>
      </c>
      <c r="B41" s="79">
        <v>0</v>
      </c>
      <c r="C41" s="81">
        <v>22.43</v>
      </c>
      <c r="D41" s="171" t="s">
        <v>230</v>
      </c>
      <c r="E41" s="172"/>
      <c r="F41" s="19"/>
    </row>
    <row r="42" spans="1:6" x14ac:dyDescent="0.3">
      <c r="A42" s="80" t="s">
        <v>489</v>
      </c>
      <c r="B42" s="79">
        <v>0</v>
      </c>
      <c r="C42" s="81">
        <v>172.08</v>
      </c>
      <c r="D42" s="237" t="s">
        <v>490</v>
      </c>
      <c r="E42" s="172"/>
      <c r="F42" s="19"/>
    </row>
    <row r="43" spans="1:6" x14ac:dyDescent="0.3">
      <c r="A43" s="80" t="s">
        <v>491</v>
      </c>
      <c r="B43" s="79">
        <v>0</v>
      </c>
      <c r="C43" s="81">
        <v>11.84</v>
      </c>
      <c r="D43" s="171" t="s">
        <v>230</v>
      </c>
      <c r="E43" s="172"/>
      <c r="F43" s="19"/>
    </row>
    <row r="44" spans="1:6" x14ac:dyDescent="0.3">
      <c r="A44" s="80" t="s">
        <v>492</v>
      </c>
      <c r="B44" s="79">
        <v>0</v>
      </c>
      <c r="C44" s="81">
        <v>21.89</v>
      </c>
      <c r="D44" s="171" t="s">
        <v>145</v>
      </c>
      <c r="E44" s="172"/>
      <c r="F44" s="19"/>
    </row>
    <row r="45" spans="1:6" x14ac:dyDescent="0.3">
      <c r="A45" s="80" t="s">
        <v>493</v>
      </c>
      <c r="B45" s="79">
        <v>0</v>
      </c>
      <c r="C45" s="81">
        <v>39.28</v>
      </c>
      <c r="D45" s="171" t="s">
        <v>145</v>
      </c>
      <c r="E45" s="172"/>
      <c r="F45" s="19"/>
    </row>
    <row r="46" spans="1:6" x14ac:dyDescent="0.3">
      <c r="A46" s="80" t="s">
        <v>494</v>
      </c>
      <c r="B46" s="79">
        <v>0</v>
      </c>
      <c r="C46" s="81">
        <v>33.020000000000003</v>
      </c>
      <c r="D46" s="171" t="s">
        <v>145</v>
      </c>
      <c r="E46" s="172"/>
      <c r="F46" s="19"/>
    </row>
    <row r="47" spans="1:6" x14ac:dyDescent="0.3">
      <c r="A47" s="80" t="s">
        <v>495</v>
      </c>
      <c r="B47" s="79">
        <v>0</v>
      </c>
      <c r="C47" s="81">
        <v>22.56</v>
      </c>
      <c r="D47" s="171" t="s">
        <v>145</v>
      </c>
      <c r="E47" s="172"/>
      <c r="F47" s="19"/>
    </row>
    <row r="48" spans="1:6" x14ac:dyDescent="0.3">
      <c r="A48" s="80" t="s">
        <v>496</v>
      </c>
      <c r="B48" s="79">
        <v>0</v>
      </c>
      <c r="C48" s="81">
        <v>51.15</v>
      </c>
      <c r="D48" s="171" t="s">
        <v>230</v>
      </c>
      <c r="E48" s="172"/>
      <c r="F48" s="19"/>
    </row>
    <row r="49" spans="1:6" x14ac:dyDescent="0.3">
      <c r="A49" s="80" t="s">
        <v>497</v>
      </c>
      <c r="B49" s="79">
        <v>0</v>
      </c>
      <c r="C49" s="81">
        <v>15.01</v>
      </c>
      <c r="D49" s="171" t="s">
        <v>230</v>
      </c>
      <c r="E49" s="172"/>
      <c r="F49" s="19"/>
    </row>
    <row r="50" spans="1:6" x14ac:dyDescent="0.3">
      <c r="A50" s="80" t="s">
        <v>498</v>
      </c>
      <c r="B50" s="79">
        <v>0</v>
      </c>
      <c r="C50" s="81">
        <v>30.76</v>
      </c>
      <c r="D50" s="171" t="s">
        <v>499</v>
      </c>
      <c r="E50" s="172"/>
      <c r="F50" s="19"/>
    </row>
    <row r="51" spans="1:6" x14ac:dyDescent="0.3">
      <c r="A51" s="186" t="s">
        <v>500</v>
      </c>
      <c r="B51" s="82"/>
      <c r="C51" s="185">
        <f>SUM(C29:C50)</f>
        <v>1136.73</v>
      </c>
      <c r="D51" s="171"/>
      <c r="E51" s="172"/>
      <c r="F51" s="19"/>
    </row>
    <row r="52" spans="1:6" x14ac:dyDescent="0.3">
      <c r="A52" s="58" t="s">
        <v>501</v>
      </c>
      <c r="B52" s="79"/>
      <c r="C52" s="81"/>
      <c r="D52" s="171"/>
      <c r="E52" s="172"/>
      <c r="F52" s="19"/>
    </row>
    <row r="53" spans="1:6" x14ac:dyDescent="0.3">
      <c r="A53" s="80" t="s">
        <v>502</v>
      </c>
      <c r="B53" s="79"/>
      <c r="C53" s="81">
        <v>66.59</v>
      </c>
      <c r="D53" s="171" t="s">
        <v>145</v>
      </c>
      <c r="E53" s="172"/>
      <c r="F53" s="19"/>
    </row>
    <row r="54" spans="1:6" x14ac:dyDescent="0.3">
      <c r="A54" s="80" t="s">
        <v>503</v>
      </c>
      <c r="B54" s="79"/>
      <c r="C54" s="81">
        <v>4.9800000000000004</v>
      </c>
      <c r="D54" s="171" t="s">
        <v>145</v>
      </c>
      <c r="E54" s="172"/>
      <c r="F54" s="19"/>
    </row>
    <row r="55" spans="1:6" x14ac:dyDescent="0.3">
      <c r="A55" s="80" t="s">
        <v>504</v>
      </c>
      <c r="B55" s="79"/>
      <c r="C55" s="81">
        <v>5.4</v>
      </c>
      <c r="D55" s="171" t="s">
        <v>145</v>
      </c>
      <c r="E55" s="172"/>
      <c r="F55" s="19"/>
    </row>
    <row r="56" spans="1:6" x14ac:dyDescent="0.3">
      <c r="A56" s="80" t="s">
        <v>505</v>
      </c>
      <c r="B56" s="79"/>
      <c r="C56" s="81">
        <v>73.05</v>
      </c>
      <c r="D56" s="237" t="s">
        <v>490</v>
      </c>
      <c r="E56" s="172"/>
      <c r="F56" s="19"/>
    </row>
    <row r="57" spans="1:6" x14ac:dyDescent="0.3">
      <c r="A57" s="80" t="s">
        <v>506</v>
      </c>
      <c r="B57" s="79"/>
      <c r="C57" s="81">
        <v>59.7</v>
      </c>
      <c r="D57" s="237" t="s">
        <v>490</v>
      </c>
      <c r="E57" s="172"/>
      <c r="F57" s="19"/>
    </row>
    <row r="58" spans="1:6" x14ac:dyDescent="0.3">
      <c r="A58" s="80" t="s">
        <v>507</v>
      </c>
      <c r="B58" s="79"/>
      <c r="C58" s="81">
        <v>59.41</v>
      </c>
      <c r="D58" s="237" t="s">
        <v>490</v>
      </c>
      <c r="E58" s="172"/>
      <c r="F58" s="19"/>
    </row>
    <row r="59" spans="1:6" x14ac:dyDescent="0.3">
      <c r="A59" s="80" t="s">
        <v>508</v>
      </c>
      <c r="B59" s="79"/>
      <c r="C59" s="81">
        <v>58.77</v>
      </c>
      <c r="D59" s="237" t="s">
        <v>490</v>
      </c>
      <c r="E59" s="172"/>
      <c r="F59" s="19"/>
    </row>
    <row r="60" spans="1:6" x14ac:dyDescent="0.3">
      <c r="A60" s="80" t="s">
        <v>509</v>
      </c>
      <c r="B60" s="79"/>
      <c r="C60" s="81">
        <v>40.159999999999997</v>
      </c>
      <c r="D60" s="237" t="s">
        <v>145</v>
      </c>
      <c r="E60" s="172"/>
      <c r="F60" s="19"/>
    </row>
    <row r="61" spans="1:6" x14ac:dyDescent="0.3">
      <c r="A61" s="80" t="s">
        <v>510</v>
      </c>
      <c r="B61" s="79"/>
      <c r="C61" s="81">
        <v>26.01</v>
      </c>
      <c r="D61" s="171" t="s">
        <v>145</v>
      </c>
      <c r="E61" s="172"/>
      <c r="F61" s="19"/>
    </row>
    <row r="62" spans="1:6" x14ac:dyDescent="0.3">
      <c r="A62" s="80" t="s">
        <v>511</v>
      </c>
      <c r="B62" s="79"/>
      <c r="C62" s="81">
        <v>11.88</v>
      </c>
      <c r="D62" s="171" t="s">
        <v>145</v>
      </c>
      <c r="E62" s="172"/>
      <c r="F62" s="19"/>
    </row>
    <row r="63" spans="1:6" x14ac:dyDescent="0.3">
      <c r="A63" s="80" t="s">
        <v>512</v>
      </c>
      <c r="B63" s="79"/>
      <c r="C63" s="81">
        <v>213.26</v>
      </c>
      <c r="D63" s="171" t="s">
        <v>145</v>
      </c>
      <c r="E63" s="172"/>
      <c r="F63" s="19"/>
    </row>
    <row r="64" spans="1:6" x14ac:dyDescent="0.3">
      <c r="A64" s="80" t="s">
        <v>85</v>
      </c>
      <c r="B64" s="79"/>
      <c r="C64" s="81">
        <v>21.54</v>
      </c>
      <c r="D64" s="171" t="s">
        <v>145</v>
      </c>
      <c r="E64" s="172"/>
      <c r="F64" s="19"/>
    </row>
    <row r="65" spans="1:6" x14ac:dyDescent="0.3">
      <c r="A65" s="80" t="s">
        <v>513</v>
      </c>
      <c r="B65" s="79"/>
      <c r="C65" s="81">
        <v>10.83</v>
      </c>
      <c r="D65" s="171" t="s">
        <v>230</v>
      </c>
      <c r="E65" s="172"/>
      <c r="F65" s="19"/>
    </row>
    <row r="66" spans="1:6" x14ac:dyDescent="0.3">
      <c r="A66" s="80" t="s">
        <v>514</v>
      </c>
      <c r="B66" s="79"/>
      <c r="C66" s="81">
        <v>11.58</v>
      </c>
      <c r="D66" s="171" t="s">
        <v>145</v>
      </c>
      <c r="E66" s="172"/>
      <c r="F66" s="19"/>
    </row>
    <row r="67" spans="1:6" x14ac:dyDescent="0.3">
      <c r="A67" s="80" t="s">
        <v>515</v>
      </c>
      <c r="B67" s="79"/>
      <c r="C67" s="81">
        <v>53.45</v>
      </c>
      <c r="D67" s="171" t="s">
        <v>230</v>
      </c>
      <c r="E67" s="172"/>
      <c r="F67" s="19"/>
    </row>
    <row r="68" spans="1:6" x14ac:dyDescent="0.3">
      <c r="A68" s="80" t="s">
        <v>516</v>
      </c>
      <c r="B68" s="79"/>
      <c r="C68" s="81">
        <v>65.13</v>
      </c>
      <c r="D68" s="171" t="s">
        <v>145</v>
      </c>
      <c r="E68" s="173"/>
      <c r="F68" s="19"/>
    </row>
    <row r="69" spans="1:6" x14ac:dyDescent="0.3">
      <c r="A69" s="80" t="s">
        <v>517</v>
      </c>
      <c r="B69" s="79"/>
      <c r="C69" s="81">
        <v>66.98</v>
      </c>
      <c r="D69" s="171" t="s">
        <v>145</v>
      </c>
      <c r="E69" s="173"/>
      <c r="F69" s="19"/>
    </row>
    <row r="70" spans="1:6" x14ac:dyDescent="0.3">
      <c r="A70" s="80" t="s">
        <v>518</v>
      </c>
      <c r="B70" s="79"/>
      <c r="C70" s="81">
        <v>57.51</v>
      </c>
      <c r="D70" s="171" t="s">
        <v>145</v>
      </c>
      <c r="E70" s="173"/>
      <c r="F70" s="19"/>
    </row>
    <row r="71" spans="1:6" x14ac:dyDescent="0.3">
      <c r="A71" s="80" t="s">
        <v>519</v>
      </c>
      <c r="B71" s="79"/>
      <c r="C71" s="81">
        <v>68.27</v>
      </c>
      <c r="D71" s="171" t="s">
        <v>145</v>
      </c>
      <c r="E71" s="173"/>
      <c r="F71" s="19"/>
    </row>
    <row r="72" spans="1:6" x14ac:dyDescent="0.3">
      <c r="A72" s="80" t="s">
        <v>520</v>
      </c>
      <c r="B72" s="79"/>
      <c r="C72" s="81">
        <v>64.58</v>
      </c>
      <c r="D72" s="171" t="s">
        <v>145</v>
      </c>
      <c r="E72" s="173"/>
      <c r="F72" s="19"/>
    </row>
    <row r="73" spans="1:6" x14ac:dyDescent="0.3">
      <c r="A73" s="80" t="s">
        <v>521</v>
      </c>
      <c r="B73" s="79"/>
      <c r="C73" s="81">
        <v>64.010000000000005</v>
      </c>
      <c r="D73" s="171" t="s">
        <v>145</v>
      </c>
      <c r="E73" s="173"/>
      <c r="F73" s="19"/>
    </row>
    <row r="74" spans="1:6" x14ac:dyDescent="0.3">
      <c r="A74" s="80" t="s">
        <v>522</v>
      </c>
      <c r="B74" s="79"/>
      <c r="C74" s="81">
        <v>64.86</v>
      </c>
      <c r="D74" s="171" t="s">
        <v>145</v>
      </c>
      <c r="E74" s="173"/>
      <c r="F74" s="19"/>
    </row>
    <row r="75" spans="1:6" x14ac:dyDescent="0.3">
      <c r="A75" s="80" t="s">
        <v>523</v>
      </c>
      <c r="B75" s="79"/>
      <c r="C75" s="81">
        <v>65.569999999999993</v>
      </c>
      <c r="D75" s="171" t="s">
        <v>145</v>
      </c>
      <c r="E75" s="173"/>
      <c r="F75" s="19"/>
    </row>
    <row r="76" spans="1:6" x14ac:dyDescent="0.3">
      <c r="A76" s="80" t="s">
        <v>524</v>
      </c>
      <c r="B76" s="79"/>
      <c r="C76" s="81">
        <v>66.37</v>
      </c>
      <c r="D76" s="171" t="s">
        <v>145</v>
      </c>
      <c r="E76" s="173"/>
      <c r="F76" s="19"/>
    </row>
    <row r="77" spans="1:6" x14ac:dyDescent="0.3">
      <c r="A77" s="80" t="s">
        <v>186</v>
      </c>
      <c r="B77" s="79"/>
      <c r="C77" s="81">
        <v>578.01</v>
      </c>
      <c r="D77" s="171" t="s">
        <v>145</v>
      </c>
      <c r="E77" s="173"/>
      <c r="F77" s="19"/>
    </row>
    <row r="78" spans="1:6" x14ac:dyDescent="0.3">
      <c r="A78" s="186" t="s">
        <v>525</v>
      </c>
      <c r="B78" s="82"/>
      <c r="C78" s="185">
        <f>SUM(C53:C77)</f>
        <v>1877.8999999999999</v>
      </c>
      <c r="D78" s="171"/>
      <c r="E78" s="173"/>
      <c r="F78" s="19"/>
    </row>
    <row r="79" spans="1:6" x14ac:dyDescent="0.3">
      <c r="A79" s="187" t="s">
        <v>86</v>
      </c>
      <c r="B79" s="79"/>
      <c r="C79" s="81"/>
      <c r="D79" s="171"/>
      <c r="E79" s="173"/>
      <c r="F79" s="19"/>
    </row>
    <row r="80" spans="1:6" x14ac:dyDescent="0.3">
      <c r="A80" s="80" t="s">
        <v>526</v>
      </c>
      <c r="B80" s="79">
        <v>1</v>
      </c>
      <c r="C80" s="81">
        <v>459.01</v>
      </c>
      <c r="D80" s="171" t="s">
        <v>230</v>
      </c>
      <c r="E80" s="173"/>
      <c r="F80" s="19"/>
    </row>
    <row r="81" spans="1:6" x14ac:dyDescent="0.3">
      <c r="A81" s="80" t="s">
        <v>503</v>
      </c>
      <c r="B81" s="79">
        <v>1</v>
      </c>
      <c r="C81" s="81">
        <v>24.46</v>
      </c>
      <c r="D81" s="171" t="s">
        <v>527</v>
      </c>
      <c r="E81" s="173"/>
      <c r="F81" s="19"/>
    </row>
    <row r="82" spans="1:6" x14ac:dyDescent="0.3">
      <c r="A82" s="80" t="s">
        <v>528</v>
      </c>
      <c r="B82" s="79">
        <v>1</v>
      </c>
      <c r="C82" s="81">
        <v>15.47</v>
      </c>
      <c r="D82" s="171" t="s">
        <v>230</v>
      </c>
      <c r="E82" s="173"/>
      <c r="F82" s="19"/>
    </row>
    <row r="83" spans="1:6" x14ac:dyDescent="0.3">
      <c r="A83" s="80" t="s">
        <v>529</v>
      </c>
      <c r="B83" s="79">
        <v>1</v>
      </c>
      <c r="C83" s="81">
        <v>1021.01</v>
      </c>
      <c r="D83" s="171" t="s">
        <v>230</v>
      </c>
      <c r="E83" s="173"/>
      <c r="F83" s="19"/>
    </row>
    <row r="84" spans="1:6" x14ac:dyDescent="0.3">
      <c r="A84" s="80" t="s">
        <v>530</v>
      </c>
      <c r="B84" s="79">
        <v>1</v>
      </c>
      <c r="C84" s="81">
        <v>18.45</v>
      </c>
      <c r="D84" s="171" t="s">
        <v>230</v>
      </c>
      <c r="E84" s="173"/>
      <c r="F84" s="19"/>
    </row>
    <row r="85" spans="1:6" x14ac:dyDescent="0.3">
      <c r="A85" s="186" t="s">
        <v>525</v>
      </c>
      <c r="B85" s="82"/>
      <c r="C85" s="185">
        <f>SUM(C80:C84)</f>
        <v>1538.4</v>
      </c>
      <c r="D85" s="171"/>
      <c r="E85" s="173"/>
      <c r="F85" s="19"/>
    </row>
    <row r="86" spans="1:6" x14ac:dyDescent="0.3">
      <c r="A86" s="80" t="s">
        <v>531</v>
      </c>
      <c r="B86" s="79">
        <v>1</v>
      </c>
      <c r="C86" s="81"/>
      <c r="D86" s="171"/>
      <c r="E86" s="173"/>
      <c r="F86" s="19"/>
    </row>
    <row r="87" spans="1:6" x14ac:dyDescent="0.3">
      <c r="A87" s="80" t="s">
        <v>532</v>
      </c>
      <c r="B87" s="79">
        <v>1</v>
      </c>
      <c r="C87" s="81">
        <v>12.02</v>
      </c>
      <c r="D87" s="171" t="s">
        <v>230</v>
      </c>
      <c r="E87" s="173"/>
      <c r="F87" s="19"/>
    </row>
    <row r="88" spans="1:6" x14ac:dyDescent="0.3">
      <c r="A88" s="80" t="s">
        <v>533</v>
      </c>
      <c r="B88" s="79">
        <v>1</v>
      </c>
      <c r="C88" s="81">
        <v>21.68</v>
      </c>
      <c r="D88" s="171" t="s">
        <v>230</v>
      </c>
      <c r="E88" s="173"/>
      <c r="F88" s="19"/>
    </row>
    <row r="89" spans="1:6" x14ac:dyDescent="0.3">
      <c r="A89" s="80" t="s">
        <v>534</v>
      </c>
      <c r="B89" s="79">
        <v>1</v>
      </c>
      <c r="C89" s="81">
        <v>20.09</v>
      </c>
      <c r="D89" s="171" t="s">
        <v>230</v>
      </c>
      <c r="E89" s="173"/>
      <c r="F89" s="19"/>
    </row>
    <row r="90" spans="1:6" x14ac:dyDescent="0.3">
      <c r="A90" s="80" t="s">
        <v>532</v>
      </c>
      <c r="B90" s="79">
        <v>1</v>
      </c>
      <c r="C90" s="81">
        <v>8.2100000000000009</v>
      </c>
      <c r="D90" s="171" t="s">
        <v>230</v>
      </c>
      <c r="E90" s="173"/>
    </row>
    <row r="91" spans="1:6" x14ac:dyDescent="0.3">
      <c r="A91" s="80" t="s">
        <v>535</v>
      </c>
      <c r="B91" s="79">
        <v>1</v>
      </c>
      <c r="C91" s="81">
        <v>20.95</v>
      </c>
      <c r="D91" s="171" t="s">
        <v>230</v>
      </c>
      <c r="E91" s="173"/>
    </row>
    <row r="92" spans="1:6" x14ac:dyDescent="0.3">
      <c r="A92" s="80" t="s">
        <v>536</v>
      </c>
      <c r="B92" s="79">
        <v>1</v>
      </c>
      <c r="C92" s="81">
        <v>129.94999999999999</v>
      </c>
      <c r="D92" s="171" t="s">
        <v>230</v>
      </c>
      <c r="E92" s="173"/>
    </row>
    <row r="93" spans="1:6" x14ac:dyDescent="0.3">
      <c r="A93" s="80" t="s">
        <v>537</v>
      </c>
      <c r="B93" s="79">
        <v>1</v>
      </c>
      <c r="C93" s="81">
        <v>193.72</v>
      </c>
      <c r="D93" s="171" t="s">
        <v>230</v>
      </c>
      <c r="E93" s="173"/>
    </row>
    <row r="94" spans="1:6" x14ac:dyDescent="0.3">
      <c r="A94" s="80" t="s">
        <v>87</v>
      </c>
      <c r="B94" s="79">
        <v>1</v>
      </c>
      <c r="C94" s="81">
        <v>106.02</v>
      </c>
      <c r="D94" s="171" t="s">
        <v>145</v>
      </c>
      <c r="E94" s="173"/>
    </row>
    <row r="95" spans="1:6" x14ac:dyDescent="0.3">
      <c r="A95" s="80" t="s">
        <v>538</v>
      </c>
      <c r="B95" s="79">
        <v>1</v>
      </c>
      <c r="C95" s="81">
        <v>20.12</v>
      </c>
      <c r="D95" s="171" t="s">
        <v>145</v>
      </c>
      <c r="E95" s="173"/>
    </row>
    <row r="96" spans="1:6" x14ac:dyDescent="0.3">
      <c r="A96" s="80" t="s">
        <v>539</v>
      </c>
      <c r="B96" s="79">
        <v>1</v>
      </c>
      <c r="C96" s="81">
        <v>5.78</v>
      </c>
      <c r="D96" s="171" t="s">
        <v>145</v>
      </c>
      <c r="E96" s="173"/>
    </row>
    <row r="97" spans="1:5" x14ac:dyDescent="0.3">
      <c r="A97" s="186" t="s">
        <v>525</v>
      </c>
      <c r="B97" s="82"/>
      <c r="C97" s="185">
        <f>SUM(C87:C96)</f>
        <v>538.54</v>
      </c>
      <c r="D97" s="171"/>
      <c r="E97" s="173"/>
    </row>
    <row r="98" spans="1:5" x14ac:dyDescent="0.3">
      <c r="A98" s="187" t="s">
        <v>88</v>
      </c>
      <c r="B98" s="79"/>
      <c r="C98" s="81"/>
      <c r="D98" s="171"/>
      <c r="E98" s="173"/>
    </row>
    <row r="99" spans="1:5" x14ac:dyDescent="0.3">
      <c r="A99" s="80" t="s">
        <v>540</v>
      </c>
      <c r="B99" s="79">
        <v>2</v>
      </c>
      <c r="C99" s="81">
        <v>128.11000000000001</v>
      </c>
      <c r="D99" s="171" t="s">
        <v>145</v>
      </c>
      <c r="E99" s="173"/>
    </row>
    <row r="100" spans="1:5" x14ac:dyDescent="0.3">
      <c r="A100" s="80" t="s">
        <v>541</v>
      </c>
      <c r="B100" s="79">
        <v>2</v>
      </c>
      <c r="C100" s="81">
        <v>19.170000000000002</v>
      </c>
      <c r="D100" s="171" t="s">
        <v>145</v>
      </c>
      <c r="E100" s="173"/>
    </row>
    <row r="101" spans="1:5" x14ac:dyDescent="0.3">
      <c r="A101" s="80" t="s">
        <v>542</v>
      </c>
      <c r="B101" s="79">
        <v>2</v>
      </c>
      <c r="C101" s="81">
        <v>55.97</v>
      </c>
      <c r="D101" s="237" t="s">
        <v>145</v>
      </c>
      <c r="E101" s="173"/>
    </row>
    <row r="102" spans="1:5" x14ac:dyDescent="0.3">
      <c r="A102" s="80" t="s">
        <v>543</v>
      </c>
      <c r="B102" s="79">
        <v>2</v>
      </c>
      <c r="C102" s="81">
        <v>31.01</v>
      </c>
      <c r="D102" s="237" t="s">
        <v>490</v>
      </c>
      <c r="E102" s="173"/>
    </row>
    <row r="103" spans="1:5" x14ac:dyDescent="0.3">
      <c r="A103" s="80" t="s">
        <v>544</v>
      </c>
      <c r="B103" s="79">
        <v>2</v>
      </c>
      <c r="C103" s="81">
        <v>27.6</v>
      </c>
      <c r="D103" s="237" t="s">
        <v>490</v>
      </c>
      <c r="E103" s="173"/>
    </row>
    <row r="104" spans="1:5" x14ac:dyDescent="0.3">
      <c r="A104" s="80" t="s">
        <v>545</v>
      </c>
      <c r="B104" s="79">
        <v>2</v>
      </c>
      <c r="C104" s="81">
        <v>15.48</v>
      </c>
      <c r="D104" s="237" t="s">
        <v>490</v>
      </c>
      <c r="E104" s="173"/>
    </row>
    <row r="105" spans="1:5" x14ac:dyDescent="0.3">
      <c r="A105" s="80" t="s">
        <v>546</v>
      </c>
      <c r="B105" s="79">
        <v>2</v>
      </c>
      <c r="C105" s="81">
        <v>23.45</v>
      </c>
      <c r="D105" s="171" t="s">
        <v>145</v>
      </c>
      <c r="E105" s="173"/>
    </row>
    <row r="106" spans="1:5" x14ac:dyDescent="0.3">
      <c r="A106" s="80" t="s">
        <v>545</v>
      </c>
      <c r="B106" s="79">
        <v>2</v>
      </c>
      <c r="C106" s="81">
        <v>12.08</v>
      </c>
      <c r="D106" s="171" t="s">
        <v>145</v>
      </c>
      <c r="E106" s="173"/>
    </row>
    <row r="107" spans="1:5" x14ac:dyDescent="0.3">
      <c r="A107" s="80" t="s">
        <v>547</v>
      </c>
      <c r="B107" s="79">
        <v>2</v>
      </c>
      <c r="C107" s="81">
        <v>15.74</v>
      </c>
      <c r="D107" s="171" t="s">
        <v>145</v>
      </c>
      <c r="E107" s="173"/>
    </row>
    <row r="108" spans="1:5" x14ac:dyDescent="0.3">
      <c r="A108" s="80" t="s">
        <v>545</v>
      </c>
      <c r="B108" s="79">
        <v>2</v>
      </c>
      <c r="C108" s="81">
        <v>15.86</v>
      </c>
      <c r="D108" s="171" t="s">
        <v>145</v>
      </c>
      <c r="E108" s="173"/>
    </row>
    <row r="109" spans="1:5" x14ac:dyDescent="0.3">
      <c r="A109" s="80" t="s">
        <v>548</v>
      </c>
      <c r="B109" s="79">
        <v>2</v>
      </c>
      <c r="C109" s="81">
        <v>12.79</v>
      </c>
      <c r="D109" s="171" t="s">
        <v>145</v>
      </c>
      <c r="E109" s="173"/>
    </row>
    <row r="110" spans="1:5" x14ac:dyDescent="0.3">
      <c r="A110" s="80" t="s">
        <v>549</v>
      </c>
      <c r="B110" s="79">
        <v>2</v>
      </c>
      <c r="C110" s="81">
        <v>26.03</v>
      </c>
      <c r="D110" s="171" t="s">
        <v>145</v>
      </c>
      <c r="E110" s="173"/>
    </row>
    <row r="111" spans="1:5" x14ac:dyDescent="0.3">
      <c r="A111" s="80" t="s">
        <v>550</v>
      </c>
      <c r="B111" s="79">
        <v>2</v>
      </c>
      <c r="C111" s="81">
        <v>15.84</v>
      </c>
      <c r="D111" s="171" t="s">
        <v>145</v>
      </c>
      <c r="E111" s="173"/>
    </row>
    <row r="112" spans="1:5" x14ac:dyDescent="0.3">
      <c r="A112" s="80" t="s">
        <v>551</v>
      </c>
      <c r="B112" s="79">
        <v>2</v>
      </c>
      <c r="C112" s="81">
        <v>15.77</v>
      </c>
      <c r="D112" s="171" t="s">
        <v>145</v>
      </c>
      <c r="E112" s="173"/>
    </row>
    <row r="113" spans="1:5" x14ac:dyDescent="0.3">
      <c r="A113" s="80" t="s">
        <v>552</v>
      </c>
      <c r="B113" s="79">
        <v>2</v>
      </c>
      <c r="C113" s="81">
        <v>15.02</v>
      </c>
      <c r="D113" s="171" t="s">
        <v>145</v>
      </c>
      <c r="E113" s="173"/>
    </row>
    <row r="114" spans="1:5" x14ac:dyDescent="0.3">
      <c r="A114" s="80" t="s">
        <v>553</v>
      </c>
      <c r="B114" s="79">
        <v>2</v>
      </c>
      <c r="C114" s="81">
        <v>21.93</v>
      </c>
      <c r="D114" s="171" t="s">
        <v>145</v>
      </c>
      <c r="E114" s="173"/>
    </row>
    <row r="115" spans="1:5" x14ac:dyDescent="0.3">
      <c r="A115" s="80" t="s">
        <v>554</v>
      </c>
      <c r="B115" s="79">
        <v>2</v>
      </c>
      <c r="C115" s="81">
        <v>5.81</v>
      </c>
      <c r="D115" s="171" t="s">
        <v>145</v>
      </c>
      <c r="E115" s="173"/>
    </row>
    <row r="116" spans="1:5" x14ac:dyDescent="0.3">
      <c r="A116" s="80" t="s">
        <v>478</v>
      </c>
      <c r="B116" s="79">
        <v>2</v>
      </c>
      <c r="C116" s="81">
        <v>19.02</v>
      </c>
      <c r="D116" s="171" t="s">
        <v>230</v>
      </c>
      <c r="E116" s="173"/>
    </row>
    <row r="117" spans="1:5" x14ac:dyDescent="0.3">
      <c r="A117" s="80" t="s">
        <v>316</v>
      </c>
      <c r="B117" s="79">
        <v>2</v>
      </c>
      <c r="C117" s="81">
        <v>2.02</v>
      </c>
      <c r="D117" s="171" t="s">
        <v>145</v>
      </c>
      <c r="E117" s="173"/>
    </row>
    <row r="118" spans="1:5" x14ac:dyDescent="0.3">
      <c r="A118" s="80" t="s">
        <v>539</v>
      </c>
      <c r="B118" s="79">
        <v>2</v>
      </c>
      <c r="C118" s="81">
        <v>53.59</v>
      </c>
      <c r="D118" s="171" t="s">
        <v>230</v>
      </c>
      <c r="E118" s="173"/>
    </row>
    <row r="119" spans="1:5" x14ac:dyDescent="0.3">
      <c r="A119" s="186" t="s">
        <v>525</v>
      </c>
      <c r="B119" s="82"/>
      <c r="C119" s="185">
        <f>SUM(C99:C118)</f>
        <v>532.29</v>
      </c>
      <c r="D119" s="171"/>
      <c r="E119" s="173"/>
    </row>
    <row r="120" spans="1:5" x14ac:dyDescent="0.3">
      <c r="A120" s="187" t="s">
        <v>89</v>
      </c>
      <c r="B120" s="79"/>
      <c r="C120" s="81"/>
      <c r="D120" s="171"/>
      <c r="E120" s="173"/>
    </row>
    <row r="121" spans="1:5" x14ac:dyDescent="0.3">
      <c r="A121" s="80" t="s">
        <v>555</v>
      </c>
      <c r="B121" s="79">
        <v>3</v>
      </c>
      <c r="C121" s="81">
        <v>257.01</v>
      </c>
      <c r="D121" s="171" t="s">
        <v>230</v>
      </c>
      <c r="E121" s="173"/>
    </row>
    <row r="122" spans="1:5" x14ac:dyDescent="0.3">
      <c r="A122" s="188" t="s">
        <v>556</v>
      </c>
      <c r="B122" s="79"/>
      <c r="C122" s="176">
        <f>SUM(C121,C119,C97,C85,C78,C51)</f>
        <v>5880.869999999999</v>
      </c>
      <c r="D122" s="171"/>
      <c r="E122" s="173"/>
    </row>
    <row r="123" spans="1:5" x14ac:dyDescent="0.3">
      <c r="A123" s="83"/>
      <c r="B123" s="79"/>
      <c r="C123" s="81"/>
      <c r="D123" s="171"/>
      <c r="E123" s="173"/>
    </row>
    <row r="124" spans="1:5" x14ac:dyDescent="0.3">
      <c r="A124" s="192" t="s">
        <v>557</v>
      </c>
      <c r="B124" s="86"/>
      <c r="C124" s="194"/>
      <c r="D124" s="171"/>
      <c r="E124" s="173"/>
    </row>
    <row r="125" spans="1:5" x14ac:dyDescent="0.3">
      <c r="A125" s="195" t="s">
        <v>83</v>
      </c>
      <c r="B125" s="79"/>
      <c r="C125" s="81"/>
      <c r="D125" s="171"/>
      <c r="E125" s="173"/>
    </row>
    <row r="126" spans="1:5" x14ac:dyDescent="0.3">
      <c r="A126" s="80" t="s">
        <v>558</v>
      </c>
      <c r="B126" s="79">
        <v>0</v>
      </c>
      <c r="C126" s="81">
        <v>56.01</v>
      </c>
      <c r="D126" s="171" t="s">
        <v>230</v>
      </c>
      <c r="E126" s="173"/>
    </row>
    <row r="127" spans="1:5" x14ac:dyDescent="0.3">
      <c r="A127" s="80" t="s">
        <v>559</v>
      </c>
      <c r="B127" s="79">
        <v>0</v>
      </c>
      <c r="C127" s="81">
        <v>56.01</v>
      </c>
      <c r="D127" s="171" t="s">
        <v>230</v>
      </c>
      <c r="E127" s="173"/>
    </row>
    <row r="128" spans="1:5" x14ac:dyDescent="0.3">
      <c r="A128" s="80" t="s">
        <v>560</v>
      </c>
      <c r="B128" s="79">
        <v>0</v>
      </c>
      <c r="C128" s="81">
        <v>56.01</v>
      </c>
      <c r="D128" s="171" t="s">
        <v>230</v>
      </c>
      <c r="E128" s="173"/>
    </row>
    <row r="129" spans="1:5" x14ac:dyDescent="0.3">
      <c r="A129" s="80" t="s">
        <v>561</v>
      </c>
      <c r="B129" s="79">
        <v>0</v>
      </c>
      <c r="C129" s="81">
        <v>39.97</v>
      </c>
      <c r="D129" s="237" t="s">
        <v>145</v>
      </c>
      <c r="E129" s="173"/>
    </row>
    <row r="130" spans="1:5" x14ac:dyDescent="0.3">
      <c r="A130" s="80" t="s">
        <v>562</v>
      </c>
      <c r="B130" s="79">
        <v>0</v>
      </c>
      <c r="C130" s="81">
        <v>88.99</v>
      </c>
      <c r="D130" s="237" t="s">
        <v>563</v>
      </c>
      <c r="E130" s="173"/>
    </row>
    <row r="131" spans="1:5" x14ac:dyDescent="0.3">
      <c r="A131" s="80" t="s">
        <v>90</v>
      </c>
      <c r="B131" s="79">
        <v>0</v>
      </c>
      <c r="C131" s="81">
        <v>56.99</v>
      </c>
      <c r="D131" s="237" t="s">
        <v>230</v>
      </c>
      <c r="E131" s="173"/>
    </row>
    <row r="132" spans="1:5" x14ac:dyDescent="0.3">
      <c r="A132" s="80" t="s">
        <v>564</v>
      </c>
      <c r="B132" s="79">
        <v>0</v>
      </c>
      <c r="C132" s="81">
        <v>81.010000000000005</v>
      </c>
      <c r="D132" s="237" t="s">
        <v>145</v>
      </c>
      <c r="E132" s="173"/>
    </row>
    <row r="133" spans="1:5" x14ac:dyDescent="0.3">
      <c r="A133" s="80" t="s">
        <v>565</v>
      </c>
      <c r="B133" s="79">
        <v>0</v>
      </c>
      <c r="C133" s="81">
        <v>42.01</v>
      </c>
      <c r="D133" s="237" t="s">
        <v>230</v>
      </c>
      <c r="E133" s="173"/>
    </row>
    <row r="134" spans="1:5" x14ac:dyDescent="0.3">
      <c r="A134" s="80" t="s">
        <v>566</v>
      </c>
      <c r="B134" s="79">
        <v>0</v>
      </c>
      <c r="C134" s="81">
        <v>54.99</v>
      </c>
      <c r="D134" s="171" t="s">
        <v>230</v>
      </c>
      <c r="E134" s="173"/>
    </row>
    <row r="135" spans="1:5" x14ac:dyDescent="0.3">
      <c r="A135" s="80" t="s">
        <v>183</v>
      </c>
      <c r="B135" s="79">
        <v>0</v>
      </c>
      <c r="C135" s="81">
        <v>35.89</v>
      </c>
      <c r="D135" s="171" t="s">
        <v>230</v>
      </c>
      <c r="E135" s="173"/>
    </row>
    <row r="136" spans="1:5" x14ac:dyDescent="0.3">
      <c r="A136" s="80" t="s">
        <v>278</v>
      </c>
      <c r="B136" s="79">
        <v>0</v>
      </c>
      <c r="C136" s="81">
        <v>48.01</v>
      </c>
      <c r="D136" s="171" t="s">
        <v>230</v>
      </c>
      <c r="E136" s="173"/>
    </row>
    <row r="137" spans="1:5" x14ac:dyDescent="0.3">
      <c r="A137" s="80" t="s">
        <v>567</v>
      </c>
      <c r="B137" s="79">
        <v>0</v>
      </c>
      <c r="C137" s="81">
        <v>2.11</v>
      </c>
      <c r="D137" s="171" t="s">
        <v>230</v>
      </c>
      <c r="E137" s="173"/>
    </row>
    <row r="138" spans="1:5" x14ac:dyDescent="0.3">
      <c r="A138" s="80" t="s">
        <v>91</v>
      </c>
      <c r="B138" s="79">
        <v>0</v>
      </c>
      <c r="C138" s="81">
        <v>1.46</v>
      </c>
      <c r="D138" s="171" t="s">
        <v>230</v>
      </c>
      <c r="E138" s="173"/>
    </row>
    <row r="139" spans="1:5" x14ac:dyDescent="0.3">
      <c r="A139" s="80" t="s">
        <v>92</v>
      </c>
      <c r="B139" s="79">
        <v>0</v>
      </c>
      <c r="C139" s="81">
        <v>1</v>
      </c>
      <c r="D139" s="171" t="s">
        <v>230</v>
      </c>
      <c r="E139" s="173"/>
    </row>
    <row r="140" spans="1:5" x14ac:dyDescent="0.3">
      <c r="A140" s="80" t="s">
        <v>93</v>
      </c>
      <c r="B140" s="79">
        <v>0</v>
      </c>
      <c r="C140" s="81">
        <v>1</v>
      </c>
      <c r="D140" s="171" t="s">
        <v>230</v>
      </c>
      <c r="E140" s="173"/>
    </row>
    <row r="141" spans="1:5" x14ac:dyDescent="0.3">
      <c r="A141" s="80" t="s">
        <v>568</v>
      </c>
      <c r="B141" s="79">
        <v>0</v>
      </c>
      <c r="C141" s="81">
        <v>7.61</v>
      </c>
      <c r="D141" s="171" t="s">
        <v>230</v>
      </c>
      <c r="E141" s="173"/>
    </row>
    <row r="142" spans="1:5" x14ac:dyDescent="0.3">
      <c r="A142" s="80" t="s">
        <v>569</v>
      </c>
      <c r="B142" s="79">
        <v>0</v>
      </c>
      <c r="C142" s="81">
        <v>104.12</v>
      </c>
      <c r="D142" s="171" t="s">
        <v>230</v>
      </c>
      <c r="E142" s="173"/>
    </row>
    <row r="143" spans="1:5" x14ac:dyDescent="0.3">
      <c r="A143" s="186" t="s">
        <v>570</v>
      </c>
      <c r="B143" s="82"/>
      <c r="C143" s="185">
        <f>SUM(C126:C142)</f>
        <v>733.19</v>
      </c>
      <c r="D143" s="171"/>
      <c r="E143" s="173"/>
    </row>
    <row r="144" spans="1:5" x14ac:dyDescent="0.3">
      <c r="A144" s="195" t="s">
        <v>86</v>
      </c>
      <c r="B144" s="86"/>
      <c r="C144" s="87"/>
      <c r="D144" s="171"/>
      <c r="E144" s="173"/>
    </row>
    <row r="145" spans="1:5" x14ac:dyDescent="0.3">
      <c r="A145" s="80" t="s">
        <v>571</v>
      </c>
      <c r="B145" s="79">
        <v>1</v>
      </c>
      <c r="C145" s="81">
        <v>56.01</v>
      </c>
      <c r="D145" s="171" t="s">
        <v>230</v>
      </c>
      <c r="E145" s="173"/>
    </row>
    <row r="146" spans="1:5" x14ac:dyDescent="0.3">
      <c r="A146" s="80" t="s">
        <v>572</v>
      </c>
      <c r="B146" s="79">
        <v>1</v>
      </c>
      <c r="C146" s="81">
        <v>38.01</v>
      </c>
      <c r="D146" s="171" t="s">
        <v>230</v>
      </c>
      <c r="E146" s="173"/>
    </row>
    <row r="147" spans="1:5" x14ac:dyDescent="0.3">
      <c r="A147" s="80" t="s">
        <v>573</v>
      </c>
      <c r="B147" s="79">
        <v>1</v>
      </c>
      <c r="C147" s="81">
        <v>28.01</v>
      </c>
      <c r="D147" s="171" t="s">
        <v>230</v>
      </c>
      <c r="E147" s="173"/>
    </row>
    <row r="148" spans="1:5" x14ac:dyDescent="0.3">
      <c r="A148" s="80" t="s">
        <v>574</v>
      </c>
      <c r="B148" s="79">
        <v>1</v>
      </c>
      <c r="C148" s="81">
        <v>56.01</v>
      </c>
      <c r="D148" s="171" t="s">
        <v>230</v>
      </c>
      <c r="E148" s="173"/>
    </row>
    <row r="149" spans="1:5" x14ac:dyDescent="0.3">
      <c r="A149" s="80" t="s">
        <v>575</v>
      </c>
      <c r="B149" s="79">
        <v>1</v>
      </c>
      <c r="C149" s="81">
        <v>38.01</v>
      </c>
      <c r="D149" s="171" t="s">
        <v>230</v>
      </c>
      <c r="E149" s="173"/>
    </row>
    <row r="150" spans="1:5" x14ac:dyDescent="0.3">
      <c r="A150" s="80" t="s">
        <v>576</v>
      </c>
      <c r="B150" s="79">
        <v>1</v>
      </c>
      <c r="C150" s="81">
        <v>56.01</v>
      </c>
      <c r="D150" s="171" t="s">
        <v>230</v>
      </c>
      <c r="E150" s="173"/>
    </row>
    <row r="151" spans="1:5" x14ac:dyDescent="0.3">
      <c r="A151" s="80" t="s">
        <v>577</v>
      </c>
      <c r="B151" s="79">
        <v>1</v>
      </c>
      <c r="C151" s="81">
        <v>56.01</v>
      </c>
      <c r="D151" s="171" t="s">
        <v>230</v>
      </c>
      <c r="E151" s="173"/>
    </row>
    <row r="152" spans="1:5" x14ac:dyDescent="0.3">
      <c r="A152" s="80" t="s">
        <v>578</v>
      </c>
      <c r="B152" s="79">
        <v>1</v>
      </c>
      <c r="C152" s="81">
        <v>56.01</v>
      </c>
      <c r="D152" s="171" t="s">
        <v>230</v>
      </c>
      <c r="E152" s="173"/>
    </row>
    <row r="153" spans="1:5" x14ac:dyDescent="0.3">
      <c r="A153" s="80" t="s">
        <v>579</v>
      </c>
      <c r="B153" s="79">
        <v>1</v>
      </c>
      <c r="C153" s="81">
        <v>19.98</v>
      </c>
      <c r="D153" s="171" t="s">
        <v>230</v>
      </c>
      <c r="E153" s="173"/>
    </row>
    <row r="154" spans="1:5" x14ac:dyDescent="0.3">
      <c r="A154" s="80" t="s">
        <v>183</v>
      </c>
      <c r="B154" s="79">
        <v>1</v>
      </c>
      <c r="C154" s="81">
        <v>35.89</v>
      </c>
      <c r="D154" s="171" t="s">
        <v>230</v>
      </c>
      <c r="E154" s="173"/>
    </row>
    <row r="155" spans="1:5" x14ac:dyDescent="0.3">
      <c r="A155" s="80" t="s">
        <v>278</v>
      </c>
      <c r="B155" s="79">
        <v>1</v>
      </c>
      <c r="C155" s="81">
        <v>23.11</v>
      </c>
      <c r="D155" s="171" t="s">
        <v>230</v>
      </c>
      <c r="E155" s="173"/>
    </row>
    <row r="156" spans="1:5" x14ac:dyDescent="0.3">
      <c r="A156" s="80" t="s">
        <v>567</v>
      </c>
      <c r="B156" s="79">
        <v>1</v>
      </c>
      <c r="C156" s="81">
        <v>2.11</v>
      </c>
      <c r="D156" s="171" t="s">
        <v>230</v>
      </c>
      <c r="E156" s="173"/>
    </row>
    <row r="157" spans="1:5" x14ac:dyDescent="0.3">
      <c r="A157" s="80" t="s">
        <v>91</v>
      </c>
      <c r="B157" s="79">
        <v>1</v>
      </c>
      <c r="C157" s="81">
        <v>1.46</v>
      </c>
      <c r="D157" s="171" t="s">
        <v>230</v>
      </c>
      <c r="E157" s="173"/>
    </row>
    <row r="158" spans="1:5" x14ac:dyDescent="0.3">
      <c r="A158" s="80" t="s">
        <v>92</v>
      </c>
      <c r="B158" s="79">
        <v>1</v>
      </c>
      <c r="C158" s="81">
        <v>1</v>
      </c>
      <c r="D158" s="171" t="s">
        <v>230</v>
      </c>
      <c r="E158" s="173"/>
    </row>
    <row r="159" spans="1:5" x14ac:dyDescent="0.3">
      <c r="A159" s="80" t="s">
        <v>93</v>
      </c>
      <c r="B159" s="79">
        <v>1</v>
      </c>
      <c r="C159" s="81">
        <v>1</v>
      </c>
      <c r="D159" s="171" t="s">
        <v>230</v>
      </c>
      <c r="E159" s="173"/>
    </row>
    <row r="160" spans="1:5" x14ac:dyDescent="0.3">
      <c r="A160" s="80" t="s">
        <v>568</v>
      </c>
      <c r="B160" s="79">
        <v>1</v>
      </c>
      <c r="C160" s="81">
        <v>7.61</v>
      </c>
      <c r="D160" s="171" t="s">
        <v>230</v>
      </c>
      <c r="E160" s="173"/>
    </row>
    <row r="161" spans="1:5" x14ac:dyDescent="0.3">
      <c r="A161" s="80" t="s">
        <v>569</v>
      </c>
      <c r="B161" s="79">
        <v>1</v>
      </c>
      <c r="C161" s="81">
        <v>195.88</v>
      </c>
      <c r="D161" s="171" t="s">
        <v>230</v>
      </c>
      <c r="E161" s="173"/>
    </row>
    <row r="162" spans="1:5" x14ac:dyDescent="0.3">
      <c r="A162" s="186" t="s">
        <v>525</v>
      </c>
      <c r="B162" s="82"/>
      <c r="C162" s="185">
        <f>SUM(C145:C161)</f>
        <v>672.12</v>
      </c>
      <c r="D162" s="171"/>
      <c r="E162" s="173"/>
    </row>
    <row r="163" spans="1:5" x14ac:dyDescent="0.3">
      <c r="A163" s="195" t="s">
        <v>88</v>
      </c>
      <c r="B163" s="86"/>
      <c r="C163" s="87"/>
      <c r="D163" s="171"/>
      <c r="E163" s="173"/>
    </row>
    <row r="164" spans="1:5" x14ac:dyDescent="0.3">
      <c r="A164" s="80" t="s">
        <v>580</v>
      </c>
      <c r="B164" s="79">
        <v>2</v>
      </c>
      <c r="C164" s="81">
        <v>56.01</v>
      </c>
      <c r="D164" s="171" t="s">
        <v>230</v>
      </c>
      <c r="E164" s="173"/>
    </row>
    <row r="165" spans="1:5" x14ac:dyDescent="0.3">
      <c r="A165" s="80" t="s">
        <v>581</v>
      </c>
      <c r="B165" s="79">
        <v>2</v>
      </c>
      <c r="C165" s="81">
        <v>19.98</v>
      </c>
      <c r="D165" s="171" t="s">
        <v>230</v>
      </c>
      <c r="E165" s="173"/>
    </row>
    <row r="166" spans="1:5" x14ac:dyDescent="0.3">
      <c r="A166" s="80" t="s">
        <v>582</v>
      </c>
      <c r="B166" s="79">
        <v>2</v>
      </c>
      <c r="C166" s="81">
        <v>38.01</v>
      </c>
      <c r="D166" s="171" t="s">
        <v>230</v>
      </c>
      <c r="E166" s="173"/>
    </row>
    <row r="167" spans="1:5" x14ac:dyDescent="0.3">
      <c r="A167" s="80" t="s">
        <v>583</v>
      </c>
      <c r="B167" s="79">
        <v>2</v>
      </c>
      <c r="C167" s="81">
        <v>56.01</v>
      </c>
      <c r="D167" s="171" t="s">
        <v>230</v>
      </c>
      <c r="E167" s="173"/>
    </row>
    <row r="168" spans="1:5" x14ac:dyDescent="0.3">
      <c r="A168" s="80" t="s">
        <v>584</v>
      </c>
      <c r="B168" s="79">
        <v>2</v>
      </c>
      <c r="C168" s="81">
        <v>34.979999999999997</v>
      </c>
      <c r="D168" s="171" t="s">
        <v>230</v>
      </c>
      <c r="E168" s="173"/>
    </row>
    <row r="169" spans="1:5" x14ac:dyDescent="0.3">
      <c r="A169" s="80" t="s">
        <v>585</v>
      </c>
      <c r="B169" s="79">
        <v>2</v>
      </c>
      <c r="C169" s="81">
        <v>16.02</v>
      </c>
      <c r="D169" s="171" t="s">
        <v>230</v>
      </c>
      <c r="E169" s="173"/>
    </row>
    <row r="170" spans="1:5" x14ac:dyDescent="0.3">
      <c r="A170" s="80" t="s">
        <v>586</v>
      </c>
      <c r="B170" s="79">
        <v>2</v>
      </c>
      <c r="C170" s="81">
        <v>34.979999999999997</v>
      </c>
      <c r="D170" s="171" t="s">
        <v>230</v>
      </c>
      <c r="E170" s="173"/>
    </row>
    <row r="171" spans="1:5" x14ac:dyDescent="0.3">
      <c r="A171" s="80" t="s">
        <v>587</v>
      </c>
      <c r="B171" s="79">
        <v>2</v>
      </c>
      <c r="C171" s="81">
        <v>56.01</v>
      </c>
      <c r="D171" s="171" t="s">
        <v>230</v>
      </c>
      <c r="E171" s="173"/>
    </row>
    <row r="172" spans="1:5" x14ac:dyDescent="0.3">
      <c r="A172" s="80" t="s">
        <v>588</v>
      </c>
      <c r="B172" s="79">
        <v>2</v>
      </c>
      <c r="C172" s="81">
        <v>56.01</v>
      </c>
      <c r="D172" s="171" t="s">
        <v>230</v>
      </c>
      <c r="E172" s="173"/>
    </row>
    <row r="173" spans="1:5" x14ac:dyDescent="0.3">
      <c r="A173" s="80" t="s">
        <v>589</v>
      </c>
      <c r="B173" s="79">
        <v>2</v>
      </c>
      <c r="C173" s="81">
        <v>56.01</v>
      </c>
      <c r="D173" s="171" t="s">
        <v>230</v>
      </c>
      <c r="E173" s="173"/>
    </row>
    <row r="174" spans="1:5" x14ac:dyDescent="0.3">
      <c r="A174" s="80" t="s">
        <v>183</v>
      </c>
      <c r="B174" s="79">
        <v>2</v>
      </c>
      <c r="C174" s="81">
        <v>35.89</v>
      </c>
      <c r="D174" s="171" t="s">
        <v>230</v>
      </c>
      <c r="E174" s="173"/>
    </row>
    <row r="175" spans="1:5" x14ac:dyDescent="0.3">
      <c r="A175" s="80" t="s">
        <v>278</v>
      </c>
      <c r="B175" s="79">
        <v>2</v>
      </c>
      <c r="C175" s="81">
        <v>23.11</v>
      </c>
      <c r="D175" s="171" t="s">
        <v>230</v>
      </c>
      <c r="E175" s="173"/>
    </row>
    <row r="176" spans="1:5" x14ac:dyDescent="0.3">
      <c r="A176" s="80" t="s">
        <v>567</v>
      </c>
      <c r="B176" s="79">
        <v>2</v>
      </c>
      <c r="C176" s="81">
        <v>2.11</v>
      </c>
      <c r="D176" s="171" t="s">
        <v>230</v>
      </c>
      <c r="E176" s="173"/>
    </row>
    <row r="177" spans="1:5" x14ac:dyDescent="0.3">
      <c r="A177" s="80" t="s">
        <v>91</v>
      </c>
      <c r="B177" s="79">
        <v>2</v>
      </c>
      <c r="C177" s="81">
        <v>1.46</v>
      </c>
      <c r="D177" s="171" t="s">
        <v>230</v>
      </c>
      <c r="E177" s="173"/>
    </row>
    <row r="178" spans="1:5" x14ac:dyDescent="0.3">
      <c r="A178" s="80" t="s">
        <v>92</v>
      </c>
      <c r="B178" s="79">
        <v>2</v>
      </c>
      <c r="C178" s="81">
        <v>1</v>
      </c>
      <c r="D178" s="171" t="s">
        <v>230</v>
      </c>
      <c r="E178" s="173"/>
    </row>
    <row r="179" spans="1:5" x14ac:dyDescent="0.3">
      <c r="A179" s="80" t="s">
        <v>93</v>
      </c>
      <c r="B179" s="79">
        <v>2</v>
      </c>
      <c r="C179" s="81">
        <v>1</v>
      </c>
      <c r="D179" s="171" t="s">
        <v>230</v>
      </c>
      <c r="E179" s="173"/>
    </row>
    <row r="180" spans="1:5" x14ac:dyDescent="0.3">
      <c r="A180" s="80" t="s">
        <v>568</v>
      </c>
      <c r="B180" s="79">
        <v>2</v>
      </c>
      <c r="C180" s="81">
        <v>7.61</v>
      </c>
      <c r="D180" s="171" t="s">
        <v>230</v>
      </c>
      <c r="E180" s="173"/>
    </row>
    <row r="181" spans="1:5" x14ac:dyDescent="0.3">
      <c r="A181" s="80" t="s">
        <v>569</v>
      </c>
      <c r="B181" s="79">
        <v>2</v>
      </c>
      <c r="C181" s="81">
        <v>109.91</v>
      </c>
      <c r="D181" s="171" t="s">
        <v>230</v>
      </c>
      <c r="E181" s="173"/>
    </row>
    <row r="182" spans="1:5" x14ac:dyDescent="0.3">
      <c r="A182" s="186" t="s">
        <v>525</v>
      </c>
      <c r="B182" s="82"/>
      <c r="C182" s="185">
        <f>SUM(C164:C181)</f>
        <v>606.11</v>
      </c>
      <c r="D182" s="171"/>
      <c r="E182" s="173"/>
    </row>
    <row r="183" spans="1:5" x14ac:dyDescent="0.3">
      <c r="A183" s="187" t="s">
        <v>89</v>
      </c>
      <c r="B183" s="86"/>
      <c r="C183" s="87"/>
      <c r="D183" s="171"/>
      <c r="E183" s="173"/>
    </row>
    <row r="184" spans="1:5" x14ac:dyDescent="0.3">
      <c r="A184" s="80" t="s">
        <v>590</v>
      </c>
      <c r="B184" s="79">
        <v>3</v>
      </c>
      <c r="C184" s="81">
        <v>48.03</v>
      </c>
      <c r="D184" s="237" t="s">
        <v>145</v>
      </c>
      <c r="E184" s="173"/>
    </row>
    <row r="185" spans="1:5" x14ac:dyDescent="0.3">
      <c r="A185" s="80" t="s">
        <v>591</v>
      </c>
      <c r="B185" s="79">
        <v>3</v>
      </c>
      <c r="C185" s="81">
        <v>56.01</v>
      </c>
      <c r="D185" s="237" t="s">
        <v>145</v>
      </c>
      <c r="E185" s="173"/>
    </row>
    <row r="186" spans="1:5" x14ac:dyDescent="0.3">
      <c r="A186" s="80" t="s">
        <v>592</v>
      </c>
      <c r="B186" s="79">
        <v>3</v>
      </c>
      <c r="C186" s="81">
        <v>72.95</v>
      </c>
      <c r="D186" s="237" t="s">
        <v>145</v>
      </c>
      <c r="E186" s="173"/>
    </row>
    <row r="187" spans="1:5" x14ac:dyDescent="0.3">
      <c r="A187" s="80" t="s">
        <v>593</v>
      </c>
      <c r="B187" s="79">
        <v>3</v>
      </c>
      <c r="C187" s="81">
        <v>18.97</v>
      </c>
      <c r="D187" s="237" t="s">
        <v>145</v>
      </c>
      <c r="E187" s="173"/>
    </row>
    <row r="188" spans="1:5" x14ac:dyDescent="0.3">
      <c r="A188" s="80" t="s">
        <v>594</v>
      </c>
      <c r="B188" s="79">
        <v>3</v>
      </c>
      <c r="C188" s="81">
        <v>37.119999999999997</v>
      </c>
      <c r="D188" s="237" t="s">
        <v>145</v>
      </c>
      <c r="E188" s="173"/>
    </row>
    <row r="189" spans="1:5" x14ac:dyDescent="0.3">
      <c r="A189" s="80" t="s">
        <v>595</v>
      </c>
      <c r="B189" s="79">
        <v>3</v>
      </c>
      <c r="C189" s="81">
        <v>49.03</v>
      </c>
      <c r="D189" s="237" t="s">
        <v>145</v>
      </c>
      <c r="E189" s="173"/>
    </row>
    <row r="190" spans="1:5" x14ac:dyDescent="0.3">
      <c r="A190" s="80" t="s">
        <v>331</v>
      </c>
      <c r="B190" s="79">
        <v>3</v>
      </c>
      <c r="C190" s="81">
        <v>149.12</v>
      </c>
      <c r="D190" s="171" t="s">
        <v>145</v>
      </c>
      <c r="E190" s="173"/>
    </row>
    <row r="191" spans="1:5" x14ac:dyDescent="0.3">
      <c r="A191" s="80" t="s">
        <v>183</v>
      </c>
      <c r="B191" s="79">
        <v>3</v>
      </c>
      <c r="C191" s="81">
        <v>35.89</v>
      </c>
      <c r="D191" s="171" t="s">
        <v>230</v>
      </c>
      <c r="E191" s="173"/>
    </row>
    <row r="192" spans="1:5" x14ac:dyDescent="0.3">
      <c r="A192" s="80" t="s">
        <v>567</v>
      </c>
      <c r="B192" s="79">
        <v>3</v>
      </c>
      <c r="C192" s="81">
        <v>2.11</v>
      </c>
      <c r="D192" s="171" t="s">
        <v>230</v>
      </c>
      <c r="E192" s="173"/>
    </row>
    <row r="193" spans="1:5" x14ac:dyDescent="0.3">
      <c r="A193" s="80" t="s">
        <v>91</v>
      </c>
      <c r="B193" s="79">
        <v>3</v>
      </c>
      <c r="C193" s="81">
        <v>1.46</v>
      </c>
      <c r="D193" s="171" t="s">
        <v>230</v>
      </c>
      <c r="E193" s="173"/>
    </row>
    <row r="194" spans="1:5" x14ac:dyDescent="0.3">
      <c r="A194" s="80" t="s">
        <v>92</v>
      </c>
      <c r="B194" s="79">
        <v>3</v>
      </c>
      <c r="C194" s="81">
        <v>1</v>
      </c>
      <c r="D194" s="171" t="s">
        <v>230</v>
      </c>
      <c r="E194" s="173"/>
    </row>
    <row r="195" spans="1:5" x14ac:dyDescent="0.3">
      <c r="A195" s="80" t="s">
        <v>93</v>
      </c>
      <c r="B195" s="79">
        <v>3</v>
      </c>
      <c r="C195" s="81">
        <v>1</v>
      </c>
      <c r="D195" s="171" t="s">
        <v>230</v>
      </c>
      <c r="E195" s="173"/>
    </row>
    <row r="196" spans="1:5" x14ac:dyDescent="0.3">
      <c r="A196" s="80" t="s">
        <v>568</v>
      </c>
      <c r="B196" s="79">
        <v>3</v>
      </c>
      <c r="C196" s="81">
        <v>7.61</v>
      </c>
      <c r="D196" s="171" t="s">
        <v>230</v>
      </c>
      <c r="E196" s="173"/>
    </row>
    <row r="197" spans="1:5" x14ac:dyDescent="0.3">
      <c r="A197" s="80" t="s">
        <v>569</v>
      </c>
      <c r="B197" s="79">
        <v>3</v>
      </c>
      <c r="C197" s="81">
        <v>74.88</v>
      </c>
      <c r="D197" s="171" t="s">
        <v>230</v>
      </c>
      <c r="E197" s="173"/>
    </row>
    <row r="198" spans="1:5" x14ac:dyDescent="0.3">
      <c r="A198" s="186" t="s">
        <v>525</v>
      </c>
      <c r="B198" s="82"/>
      <c r="C198" s="185">
        <f>SUM(C184:C197)</f>
        <v>555.18000000000006</v>
      </c>
      <c r="D198" s="171" t="s">
        <v>230</v>
      </c>
      <c r="E198" s="173"/>
    </row>
    <row r="199" spans="1:5" x14ac:dyDescent="0.3">
      <c r="A199" s="188" t="s">
        <v>596</v>
      </c>
      <c r="B199" s="77"/>
      <c r="C199" s="176">
        <f>SUM(C198,C182,C162,C143)</f>
        <v>2566.6</v>
      </c>
      <c r="D199" s="171"/>
      <c r="E199" s="173"/>
    </row>
    <row r="200" spans="1:5" x14ac:dyDescent="0.3">
      <c r="A200" s="83"/>
      <c r="B200" s="79"/>
      <c r="C200" s="81"/>
      <c r="D200" s="171"/>
      <c r="E200" s="173"/>
    </row>
    <row r="201" spans="1:5" x14ac:dyDescent="0.3">
      <c r="A201" s="190" t="s">
        <v>597</v>
      </c>
      <c r="B201" s="79"/>
      <c r="C201" s="196">
        <v>275.91000000000003</v>
      </c>
      <c r="D201" s="171" t="s">
        <v>230</v>
      </c>
      <c r="E201" s="173"/>
    </row>
    <row r="202" spans="1:5" x14ac:dyDescent="0.3">
      <c r="A202" s="88"/>
      <c r="B202" s="79"/>
      <c r="C202" s="81"/>
      <c r="D202" s="171"/>
      <c r="E202" s="173"/>
    </row>
    <row r="203" spans="1:5" x14ac:dyDescent="0.3">
      <c r="A203" s="192" t="s">
        <v>598</v>
      </c>
      <c r="B203" s="86"/>
      <c r="C203" s="194"/>
      <c r="D203" s="171"/>
      <c r="E203" s="173"/>
    </row>
    <row r="204" spans="1:5" x14ac:dyDescent="0.3">
      <c r="A204" s="195" t="s">
        <v>83</v>
      </c>
      <c r="B204" s="86"/>
      <c r="C204" s="87"/>
      <c r="D204" s="171"/>
      <c r="E204" s="173"/>
    </row>
    <row r="205" spans="1:5" x14ac:dyDescent="0.3">
      <c r="A205" s="80" t="s">
        <v>558</v>
      </c>
      <c r="B205" s="79">
        <v>0</v>
      </c>
      <c r="C205" s="81">
        <v>82.02</v>
      </c>
      <c r="D205" s="171" t="s">
        <v>230</v>
      </c>
      <c r="E205" s="173"/>
    </row>
    <row r="206" spans="1:5" x14ac:dyDescent="0.3">
      <c r="A206" s="80" t="s">
        <v>560</v>
      </c>
      <c r="B206" s="79">
        <v>0</v>
      </c>
      <c r="C206" s="81">
        <v>58.96</v>
      </c>
      <c r="D206" s="171" t="s">
        <v>230</v>
      </c>
      <c r="E206" s="173"/>
    </row>
    <row r="207" spans="1:5" x14ac:dyDescent="0.3">
      <c r="A207" s="80" t="s">
        <v>599</v>
      </c>
      <c r="B207" s="79">
        <v>0</v>
      </c>
      <c r="C207" s="81">
        <v>18.8</v>
      </c>
      <c r="D207" s="171" t="s">
        <v>230</v>
      </c>
      <c r="E207" s="173"/>
    </row>
    <row r="208" spans="1:5" x14ac:dyDescent="0.3">
      <c r="A208" s="80" t="s">
        <v>565</v>
      </c>
      <c r="B208" s="79">
        <v>0</v>
      </c>
      <c r="C208" s="81">
        <v>16.809999999999999</v>
      </c>
      <c r="D208" s="171" t="s">
        <v>230</v>
      </c>
      <c r="E208" s="173"/>
    </row>
    <row r="209" spans="1:5" x14ac:dyDescent="0.3">
      <c r="A209" s="80" t="s">
        <v>600</v>
      </c>
      <c r="B209" s="79">
        <v>0</v>
      </c>
      <c r="C209" s="81">
        <v>58.03</v>
      </c>
      <c r="D209" s="171" t="s">
        <v>230</v>
      </c>
      <c r="E209" s="173"/>
    </row>
    <row r="210" spans="1:5" x14ac:dyDescent="0.3">
      <c r="A210" s="80" t="s">
        <v>601</v>
      </c>
      <c r="B210" s="79">
        <v>0</v>
      </c>
      <c r="C210" s="81">
        <v>64.040000000000006</v>
      </c>
      <c r="D210" s="171" t="s">
        <v>230</v>
      </c>
      <c r="E210" s="173"/>
    </row>
    <row r="211" spans="1:5" x14ac:dyDescent="0.3">
      <c r="A211" s="80" t="s">
        <v>602</v>
      </c>
      <c r="B211" s="79">
        <v>0</v>
      </c>
      <c r="C211" s="81">
        <v>81.11</v>
      </c>
      <c r="D211" s="171" t="s">
        <v>230</v>
      </c>
      <c r="E211" s="173"/>
    </row>
    <row r="212" spans="1:5" x14ac:dyDescent="0.3">
      <c r="A212" s="80" t="s">
        <v>566</v>
      </c>
      <c r="B212" s="79">
        <v>0</v>
      </c>
      <c r="C212" s="81">
        <v>56.94</v>
      </c>
      <c r="D212" s="171" t="s">
        <v>230</v>
      </c>
      <c r="E212" s="173"/>
    </row>
    <row r="213" spans="1:5" x14ac:dyDescent="0.3">
      <c r="A213" s="80" t="s">
        <v>183</v>
      </c>
      <c r="B213" s="79">
        <v>0</v>
      </c>
      <c r="C213" s="81">
        <v>28.02</v>
      </c>
      <c r="D213" s="171" t="s">
        <v>230</v>
      </c>
      <c r="E213" s="173"/>
    </row>
    <row r="214" spans="1:5" x14ac:dyDescent="0.3">
      <c r="A214" s="80" t="s">
        <v>278</v>
      </c>
      <c r="B214" s="79">
        <v>0</v>
      </c>
      <c r="C214" s="81">
        <v>58.51</v>
      </c>
      <c r="D214" s="171" t="s">
        <v>230</v>
      </c>
      <c r="E214" s="173"/>
    </row>
    <row r="215" spans="1:5" x14ac:dyDescent="0.3">
      <c r="A215" s="80" t="s">
        <v>569</v>
      </c>
      <c r="B215" s="79">
        <v>0</v>
      </c>
      <c r="C215" s="81">
        <v>84.88</v>
      </c>
      <c r="D215" s="171" t="s">
        <v>230</v>
      </c>
      <c r="E215" s="173"/>
    </row>
    <row r="216" spans="1:5" x14ac:dyDescent="0.3">
      <c r="A216" s="80" t="s">
        <v>567</v>
      </c>
      <c r="B216" s="79">
        <v>0</v>
      </c>
      <c r="C216" s="81">
        <v>2.11</v>
      </c>
      <c r="D216" s="171" t="s">
        <v>230</v>
      </c>
      <c r="E216" s="173"/>
    </row>
    <row r="217" spans="1:5" x14ac:dyDescent="0.3">
      <c r="A217" s="80" t="s">
        <v>91</v>
      </c>
      <c r="B217" s="79">
        <v>0</v>
      </c>
      <c r="C217" s="81">
        <v>1.46</v>
      </c>
      <c r="D217" s="171" t="s">
        <v>230</v>
      </c>
      <c r="E217" s="173"/>
    </row>
    <row r="218" spans="1:5" x14ac:dyDescent="0.3">
      <c r="A218" s="80" t="s">
        <v>92</v>
      </c>
      <c r="B218" s="79">
        <v>0</v>
      </c>
      <c r="C218" s="81">
        <v>1</v>
      </c>
      <c r="D218" s="171" t="s">
        <v>230</v>
      </c>
      <c r="E218" s="173"/>
    </row>
    <row r="219" spans="1:5" x14ac:dyDescent="0.3">
      <c r="A219" s="80" t="s">
        <v>93</v>
      </c>
      <c r="B219" s="79">
        <v>0</v>
      </c>
      <c r="C219" s="81">
        <v>1</v>
      </c>
      <c r="D219" s="171" t="s">
        <v>230</v>
      </c>
      <c r="E219" s="173"/>
    </row>
    <row r="220" spans="1:5" x14ac:dyDescent="0.3">
      <c r="A220" s="80" t="s">
        <v>568</v>
      </c>
      <c r="B220" s="79">
        <v>0</v>
      </c>
      <c r="C220" s="81">
        <v>7.61</v>
      </c>
      <c r="D220" s="171" t="s">
        <v>230</v>
      </c>
      <c r="E220" s="173"/>
    </row>
    <row r="221" spans="1:5" x14ac:dyDescent="0.3">
      <c r="A221" s="80" t="s">
        <v>316</v>
      </c>
      <c r="B221" s="79">
        <v>0</v>
      </c>
      <c r="C221" s="81">
        <v>2.02</v>
      </c>
      <c r="D221" s="171" t="s">
        <v>145</v>
      </c>
      <c r="E221" s="173"/>
    </row>
    <row r="222" spans="1:5" x14ac:dyDescent="0.3">
      <c r="A222" s="186" t="s">
        <v>603</v>
      </c>
      <c r="B222" s="82"/>
      <c r="C222" s="185">
        <f>SUM(C205:C221)</f>
        <v>623.32000000000005</v>
      </c>
      <c r="D222" s="171"/>
      <c r="E222" s="173"/>
    </row>
    <row r="223" spans="1:5" x14ac:dyDescent="0.3">
      <c r="A223" s="195" t="s">
        <v>86</v>
      </c>
      <c r="B223" s="79"/>
      <c r="C223" s="81"/>
      <c r="D223" s="171"/>
      <c r="E223" s="173"/>
    </row>
    <row r="224" spans="1:5" x14ac:dyDescent="0.3">
      <c r="A224" s="80" t="s">
        <v>571</v>
      </c>
      <c r="B224" s="79">
        <v>1</v>
      </c>
      <c r="C224" s="81">
        <v>56.81</v>
      </c>
      <c r="D224" s="171" t="s">
        <v>230</v>
      </c>
      <c r="E224" s="173"/>
    </row>
    <row r="225" spans="1:5" x14ac:dyDescent="0.3">
      <c r="A225" s="80" t="s">
        <v>572</v>
      </c>
      <c r="B225" s="79">
        <v>1</v>
      </c>
      <c r="C225" s="81">
        <v>37.880000000000003</v>
      </c>
      <c r="D225" s="171" t="s">
        <v>230</v>
      </c>
      <c r="E225" s="173"/>
    </row>
    <row r="226" spans="1:5" x14ac:dyDescent="0.3">
      <c r="A226" s="80" t="s">
        <v>604</v>
      </c>
      <c r="B226" s="79">
        <v>1</v>
      </c>
      <c r="C226" s="81">
        <v>20.23</v>
      </c>
      <c r="D226" s="171" t="s">
        <v>230</v>
      </c>
      <c r="E226" s="173"/>
    </row>
    <row r="227" spans="1:5" x14ac:dyDescent="0.3">
      <c r="A227" s="80" t="s">
        <v>574</v>
      </c>
      <c r="B227" s="79">
        <v>1</v>
      </c>
      <c r="C227" s="81">
        <v>56.76</v>
      </c>
      <c r="D227" s="171" t="s">
        <v>230</v>
      </c>
      <c r="E227" s="173"/>
    </row>
    <row r="228" spans="1:5" x14ac:dyDescent="0.3">
      <c r="A228" s="80" t="s">
        <v>575</v>
      </c>
      <c r="B228" s="79">
        <v>1</v>
      </c>
      <c r="C228" s="81">
        <v>36.03</v>
      </c>
      <c r="D228" s="171" t="s">
        <v>230</v>
      </c>
      <c r="E228" s="173"/>
    </row>
    <row r="229" spans="1:5" x14ac:dyDescent="0.3">
      <c r="A229" s="80" t="s">
        <v>576</v>
      </c>
      <c r="B229" s="79">
        <v>1</v>
      </c>
      <c r="C229" s="81">
        <v>41.49</v>
      </c>
      <c r="D229" s="171" t="s">
        <v>230</v>
      </c>
      <c r="E229" s="173"/>
    </row>
    <row r="230" spans="1:5" x14ac:dyDescent="0.3">
      <c r="A230" s="80" t="s">
        <v>577</v>
      </c>
      <c r="B230" s="79">
        <v>1</v>
      </c>
      <c r="C230" s="81">
        <v>57.41</v>
      </c>
      <c r="D230" s="171" t="s">
        <v>230</v>
      </c>
      <c r="E230" s="173"/>
    </row>
    <row r="231" spans="1:5" x14ac:dyDescent="0.3">
      <c r="A231" s="80" t="s">
        <v>605</v>
      </c>
      <c r="B231" s="79">
        <v>1</v>
      </c>
      <c r="C231" s="81">
        <v>20.420000000000002</v>
      </c>
      <c r="D231" s="237" t="s">
        <v>490</v>
      </c>
      <c r="E231" s="173"/>
    </row>
    <row r="232" spans="1:5" x14ac:dyDescent="0.3">
      <c r="A232" s="80" t="s">
        <v>606</v>
      </c>
      <c r="B232" s="79">
        <v>1</v>
      </c>
      <c r="C232" s="81">
        <v>38.32</v>
      </c>
      <c r="D232" s="171" t="s">
        <v>230</v>
      </c>
      <c r="E232" s="173"/>
    </row>
    <row r="233" spans="1:5" x14ac:dyDescent="0.3">
      <c r="A233" s="80" t="s">
        <v>607</v>
      </c>
      <c r="B233" s="79">
        <v>1</v>
      </c>
      <c r="C233" s="81">
        <v>56.69</v>
      </c>
      <c r="D233" s="171" t="s">
        <v>230</v>
      </c>
      <c r="E233" s="173"/>
    </row>
    <row r="234" spans="1:5" x14ac:dyDescent="0.3">
      <c r="A234" s="80" t="s">
        <v>183</v>
      </c>
      <c r="B234" s="79">
        <v>1</v>
      </c>
      <c r="C234" s="81">
        <v>28.02</v>
      </c>
      <c r="D234" s="171" t="s">
        <v>230</v>
      </c>
      <c r="E234" s="173"/>
    </row>
    <row r="235" spans="1:5" x14ac:dyDescent="0.3">
      <c r="A235" s="80" t="s">
        <v>278</v>
      </c>
      <c r="B235" s="79">
        <v>1</v>
      </c>
      <c r="C235" s="81">
        <v>58.02</v>
      </c>
      <c r="D235" s="171" t="s">
        <v>230</v>
      </c>
      <c r="E235" s="173"/>
    </row>
    <row r="236" spans="1:5" x14ac:dyDescent="0.3">
      <c r="A236" s="80" t="s">
        <v>567</v>
      </c>
      <c r="B236" s="79">
        <v>1</v>
      </c>
      <c r="C236" s="81">
        <v>2.11</v>
      </c>
      <c r="D236" s="171" t="s">
        <v>230</v>
      </c>
      <c r="E236" s="173"/>
    </row>
    <row r="237" spans="1:5" x14ac:dyDescent="0.3">
      <c r="A237" s="80" t="s">
        <v>91</v>
      </c>
      <c r="B237" s="79">
        <v>1</v>
      </c>
      <c r="C237" s="81">
        <v>1.46</v>
      </c>
      <c r="D237" s="171" t="s">
        <v>230</v>
      </c>
      <c r="E237" s="173"/>
    </row>
    <row r="238" spans="1:5" x14ac:dyDescent="0.3">
      <c r="A238" s="80" t="s">
        <v>92</v>
      </c>
      <c r="B238" s="79">
        <v>1</v>
      </c>
      <c r="C238" s="81">
        <v>1</v>
      </c>
      <c r="D238" s="171" t="s">
        <v>230</v>
      </c>
      <c r="E238" s="173"/>
    </row>
    <row r="239" spans="1:5" x14ac:dyDescent="0.3">
      <c r="A239" s="80" t="s">
        <v>93</v>
      </c>
      <c r="B239" s="79">
        <v>1</v>
      </c>
      <c r="C239" s="81">
        <v>1</v>
      </c>
      <c r="D239" s="171" t="s">
        <v>230</v>
      </c>
      <c r="E239" s="173"/>
    </row>
    <row r="240" spans="1:5" x14ac:dyDescent="0.3">
      <c r="A240" s="80" t="s">
        <v>568</v>
      </c>
      <c r="B240" s="79">
        <v>1</v>
      </c>
      <c r="C240" s="81">
        <v>7.61</v>
      </c>
      <c r="D240" s="171" t="s">
        <v>230</v>
      </c>
      <c r="E240" s="173"/>
    </row>
    <row r="241" spans="1:5" x14ac:dyDescent="0.3">
      <c r="A241" s="80" t="s">
        <v>569</v>
      </c>
      <c r="B241" s="79">
        <v>1</v>
      </c>
      <c r="C241" s="81">
        <v>261.05</v>
      </c>
      <c r="D241" s="171" t="s">
        <v>230</v>
      </c>
      <c r="E241" s="173"/>
    </row>
    <row r="242" spans="1:5" x14ac:dyDescent="0.3">
      <c r="A242" s="186" t="s">
        <v>525</v>
      </c>
      <c r="B242" s="82"/>
      <c r="C242" s="185">
        <f>SUM(C224:C241)</f>
        <v>782.31</v>
      </c>
      <c r="D242" s="171"/>
      <c r="E242" s="173"/>
    </row>
    <row r="243" spans="1:5" x14ac:dyDescent="0.3">
      <c r="A243" s="195" t="s">
        <v>88</v>
      </c>
      <c r="B243" s="86"/>
      <c r="C243" s="87"/>
      <c r="D243" s="171"/>
      <c r="E243" s="173"/>
    </row>
    <row r="244" spans="1:5" x14ac:dyDescent="0.3">
      <c r="A244" s="80" t="s">
        <v>580</v>
      </c>
      <c r="B244" s="79">
        <v>2</v>
      </c>
      <c r="C244" s="81">
        <v>56.81</v>
      </c>
      <c r="D244" s="171" t="s">
        <v>230</v>
      </c>
      <c r="E244" s="173"/>
    </row>
    <row r="245" spans="1:5" x14ac:dyDescent="0.3">
      <c r="A245" s="80" t="s">
        <v>581</v>
      </c>
      <c r="B245" s="79">
        <v>2</v>
      </c>
      <c r="C245" s="81">
        <v>56.81</v>
      </c>
      <c r="D245" s="171" t="s">
        <v>230</v>
      </c>
      <c r="E245" s="173"/>
    </row>
    <row r="246" spans="1:5" x14ac:dyDescent="0.3">
      <c r="A246" s="80" t="s">
        <v>582</v>
      </c>
      <c r="B246" s="79">
        <v>2</v>
      </c>
      <c r="C246" s="81">
        <v>56.81</v>
      </c>
      <c r="D246" s="171" t="s">
        <v>230</v>
      </c>
      <c r="E246" s="173"/>
    </row>
    <row r="247" spans="1:5" x14ac:dyDescent="0.3">
      <c r="A247" s="80" t="s">
        <v>583</v>
      </c>
      <c r="B247" s="79">
        <v>2</v>
      </c>
      <c r="C247" s="81">
        <v>37.36</v>
      </c>
      <c r="D247" s="171" t="s">
        <v>230</v>
      </c>
      <c r="E247" s="173"/>
    </row>
    <row r="248" spans="1:5" x14ac:dyDescent="0.3">
      <c r="A248" s="80" t="s">
        <v>608</v>
      </c>
      <c r="B248" s="79">
        <v>2</v>
      </c>
      <c r="C248" s="81">
        <v>16.45</v>
      </c>
      <c r="D248" s="171" t="s">
        <v>230</v>
      </c>
      <c r="E248" s="173"/>
    </row>
    <row r="249" spans="1:5" x14ac:dyDescent="0.3">
      <c r="A249" s="80" t="s">
        <v>585</v>
      </c>
      <c r="B249" s="79">
        <v>2</v>
      </c>
      <c r="C249" s="81">
        <v>37.36</v>
      </c>
      <c r="D249" s="171" t="s">
        <v>230</v>
      </c>
      <c r="E249" s="173"/>
    </row>
    <row r="250" spans="1:5" x14ac:dyDescent="0.3">
      <c r="A250" s="80" t="s">
        <v>586</v>
      </c>
      <c r="B250" s="79">
        <v>2</v>
      </c>
      <c r="C250" s="81">
        <v>57.51</v>
      </c>
      <c r="D250" s="171" t="s">
        <v>230</v>
      </c>
      <c r="E250" s="173"/>
    </row>
    <row r="251" spans="1:5" x14ac:dyDescent="0.3">
      <c r="A251" s="80" t="s">
        <v>609</v>
      </c>
      <c r="B251" s="79">
        <v>2</v>
      </c>
      <c r="C251" s="81">
        <v>20.51</v>
      </c>
      <c r="D251" s="171" t="s">
        <v>230</v>
      </c>
      <c r="E251" s="173"/>
    </row>
    <row r="252" spans="1:5" x14ac:dyDescent="0.3">
      <c r="A252" s="80" t="s">
        <v>588</v>
      </c>
      <c r="B252" s="79">
        <v>2</v>
      </c>
      <c r="C252" s="81">
        <v>38.25</v>
      </c>
      <c r="D252" s="171" t="s">
        <v>230</v>
      </c>
      <c r="E252" s="173"/>
    </row>
    <row r="253" spans="1:5" x14ac:dyDescent="0.3">
      <c r="A253" s="80" t="s">
        <v>589</v>
      </c>
      <c r="B253" s="79">
        <v>2</v>
      </c>
      <c r="C253" s="81">
        <v>56.81</v>
      </c>
      <c r="D253" s="171" t="s">
        <v>230</v>
      </c>
      <c r="E253" s="173"/>
    </row>
    <row r="254" spans="1:5" x14ac:dyDescent="0.3">
      <c r="A254" s="80" t="s">
        <v>183</v>
      </c>
      <c r="B254" s="79">
        <v>2</v>
      </c>
      <c r="C254" s="81">
        <v>28.02</v>
      </c>
      <c r="D254" s="171" t="s">
        <v>230</v>
      </c>
      <c r="E254" s="173"/>
    </row>
    <row r="255" spans="1:5" x14ac:dyDescent="0.3">
      <c r="A255" s="80" t="s">
        <v>278</v>
      </c>
      <c r="B255" s="79">
        <v>2</v>
      </c>
      <c r="C255" s="81">
        <v>58.02</v>
      </c>
      <c r="D255" s="171" t="s">
        <v>230</v>
      </c>
      <c r="E255" s="173"/>
    </row>
    <row r="256" spans="1:5" x14ac:dyDescent="0.3">
      <c r="A256" s="80" t="s">
        <v>567</v>
      </c>
      <c r="B256" s="79">
        <v>2</v>
      </c>
      <c r="C256" s="81">
        <v>2.11</v>
      </c>
      <c r="D256" s="171" t="s">
        <v>230</v>
      </c>
      <c r="E256" s="173"/>
    </row>
    <row r="257" spans="1:5" x14ac:dyDescent="0.3">
      <c r="A257" s="80" t="s">
        <v>91</v>
      </c>
      <c r="B257" s="79">
        <v>2</v>
      </c>
      <c r="C257" s="81">
        <v>1.46</v>
      </c>
      <c r="D257" s="171" t="s">
        <v>230</v>
      </c>
      <c r="E257" s="173"/>
    </row>
    <row r="258" spans="1:5" x14ac:dyDescent="0.3">
      <c r="A258" s="80" t="s">
        <v>92</v>
      </c>
      <c r="B258" s="79">
        <v>2</v>
      </c>
      <c r="C258" s="81">
        <v>1</v>
      </c>
      <c r="D258" s="171" t="s">
        <v>230</v>
      </c>
      <c r="E258" s="173"/>
    </row>
    <row r="259" spans="1:5" x14ac:dyDescent="0.3">
      <c r="A259" s="80" t="s">
        <v>93</v>
      </c>
      <c r="B259" s="79">
        <v>2</v>
      </c>
      <c r="C259" s="81">
        <v>1</v>
      </c>
      <c r="D259" s="171" t="s">
        <v>230</v>
      </c>
      <c r="E259" s="173"/>
    </row>
    <row r="260" spans="1:5" x14ac:dyDescent="0.3">
      <c r="A260" s="80" t="s">
        <v>568</v>
      </c>
      <c r="B260" s="79">
        <v>2</v>
      </c>
      <c r="C260" s="81">
        <v>7.61</v>
      </c>
      <c r="D260" s="171" t="s">
        <v>230</v>
      </c>
      <c r="E260" s="173"/>
    </row>
    <row r="261" spans="1:5" x14ac:dyDescent="0.3">
      <c r="A261" s="80" t="s">
        <v>569</v>
      </c>
      <c r="B261" s="79">
        <v>2</v>
      </c>
      <c r="C261" s="81">
        <v>180.03</v>
      </c>
      <c r="D261" s="171" t="s">
        <v>230</v>
      </c>
      <c r="E261" s="173"/>
    </row>
    <row r="262" spans="1:5" x14ac:dyDescent="0.3">
      <c r="A262" s="186" t="s">
        <v>525</v>
      </c>
      <c r="B262" s="82"/>
      <c r="C262" s="185">
        <f>SUM(C244:C261)</f>
        <v>713.93000000000006</v>
      </c>
      <c r="D262" s="171"/>
      <c r="E262" s="173"/>
    </row>
    <row r="263" spans="1:5" x14ac:dyDescent="0.3">
      <c r="A263" s="195" t="s">
        <v>89</v>
      </c>
      <c r="B263" s="86"/>
      <c r="C263" s="87"/>
      <c r="D263" s="171"/>
      <c r="E263" s="173"/>
    </row>
    <row r="264" spans="1:5" x14ac:dyDescent="0.3">
      <c r="A264" s="80" t="s">
        <v>590</v>
      </c>
      <c r="B264" s="79">
        <v>3</v>
      </c>
      <c r="C264" s="81">
        <v>47.37</v>
      </c>
      <c r="D264" s="237" t="s">
        <v>145</v>
      </c>
      <c r="E264" s="173"/>
    </row>
    <row r="265" spans="1:5" x14ac:dyDescent="0.3">
      <c r="A265" s="80" t="s">
        <v>610</v>
      </c>
      <c r="B265" s="79">
        <v>3</v>
      </c>
      <c r="C265" s="81">
        <v>34.869999999999997</v>
      </c>
      <c r="D265" s="237" t="s">
        <v>145</v>
      </c>
      <c r="E265" s="173"/>
    </row>
    <row r="266" spans="1:5" x14ac:dyDescent="0.3">
      <c r="A266" s="80" t="s">
        <v>611</v>
      </c>
      <c r="B266" s="79">
        <v>3</v>
      </c>
      <c r="C266" s="81">
        <v>18.97</v>
      </c>
      <c r="D266" s="237" t="s">
        <v>145</v>
      </c>
      <c r="E266" s="173"/>
    </row>
    <row r="267" spans="1:5" x14ac:dyDescent="0.3">
      <c r="A267" s="80" t="s">
        <v>612</v>
      </c>
      <c r="B267" s="79">
        <v>3</v>
      </c>
      <c r="C267" s="177">
        <v>60.09</v>
      </c>
      <c r="D267" s="237" t="s">
        <v>145</v>
      </c>
      <c r="E267" s="173"/>
    </row>
    <row r="268" spans="1:5" x14ac:dyDescent="0.3">
      <c r="A268" s="80" t="s">
        <v>613</v>
      </c>
      <c r="B268" s="79">
        <v>3</v>
      </c>
      <c r="C268" s="81">
        <v>70.08</v>
      </c>
      <c r="D268" s="237" t="s">
        <v>145</v>
      </c>
      <c r="E268" s="173"/>
    </row>
    <row r="269" spans="1:5" x14ac:dyDescent="0.3">
      <c r="A269" s="80" t="s">
        <v>595</v>
      </c>
      <c r="B269" s="79">
        <v>3</v>
      </c>
      <c r="C269" s="81">
        <v>37.619999999999997</v>
      </c>
      <c r="D269" s="237" t="s">
        <v>145</v>
      </c>
      <c r="E269" s="173"/>
    </row>
    <row r="270" spans="1:5" x14ac:dyDescent="0.3">
      <c r="A270" s="80" t="s">
        <v>614</v>
      </c>
      <c r="B270" s="79">
        <v>3</v>
      </c>
      <c r="C270" s="81">
        <v>76.040000000000006</v>
      </c>
      <c r="D270" s="237" t="s">
        <v>145</v>
      </c>
      <c r="E270" s="173"/>
    </row>
    <row r="271" spans="1:5" x14ac:dyDescent="0.3">
      <c r="A271" s="80" t="s">
        <v>594</v>
      </c>
      <c r="B271" s="79">
        <v>3</v>
      </c>
      <c r="C271" s="81">
        <v>19.03</v>
      </c>
      <c r="D271" s="237" t="s">
        <v>145</v>
      </c>
      <c r="E271" s="173"/>
    </row>
    <row r="272" spans="1:5" x14ac:dyDescent="0.3">
      <c r="A272" s="80" t="s">
        <v>615</v>
      </c>
      <c r="B272" s="79">
        <v>3</v>
      </c>
      <c r="C272" s="81">
        <v>48.25</v>
      </c>
      <c r="D272" s="237" t="s">
        <v>145</v>
      </c>
      <c r="E272" s="173"/>
    </row>
    <row r="273" spans="1:5" x14ac:dyDescent="0.3">
      <c r="A273" s="80" t="s">
        <v>183</v>
      </c>
      <c r="B273" s="79">
        <v>3</v>
      </c>
      <c r="C273" s="81">
        <v>28.02</v>
      </c>
      <c r="D273" s="237" t="s">
        <v>230</v>
      </c>
      <c r="E273" s="173"/>
    </row>
    <row r="274" spans="1:5" x14ac:dyDescent="0.3">
      <c r="A274" s="80" t="s">
        <v>567</v>
      </c>
      <c r="B274" s="79">
        <v>3</v>
      </c>
      <c r="C274" s="81">
        <v>2.11</v>
      </c>
      <c r="D274" s="171" t="s">
        <v>230</v>
      </c>
      <c r="E274" s="173"/>
    </row>
    <row r="275" spans="1:5" x14ac:dyDescent="0.3">
      <c r="A275" s="80" t="s">
        <v>91</v>
      </c>
      <c r="B275" s="79">
        <v>3</v>
      </c>
      <c r="C275" s="81">
        <v>1.46</v>
      </c>
      <c r="D275" s="171" t="s">
        <v>230</v>
      </c>
      <c r="E275" s="173"/>
    </row>
    <row r="276" spans="1:5" x14ac:dyDescent="0.3">
      <c r="A276" s="80" t="s">
        <v>92</v>
      </c>
      <c r="B276" s="79">
        <v>3</v>
      </c>
      <c r="C276" s="81">
        <v>1</v>
      </c>
      <c r="D276" s="171" t="s">
        <v>230</v>
      </c>
      <c r="E276" s="173"/>
    </row>
    <row r="277" spans="1:5" x14ac:dyDescent="0.3">
      <c r="A277" s="80" t="s">
        <v>93</v>
      </c>
      <c r="B277" s="79">
        <v>3</v>
      </c>
      <c r="C277" s="81">
        <v>1</v>
      </c>
      <c r="D277" s="171" t="s">
        <v>230</v>
      </c>
      <c r="E277" s="173"/>
    </row>
    <row r="278" spans="1:5" x14ac:dyDescent="0.3">
      <c r="A278" s="80" t="s">
        <v>568</v>
      </c>
      <c r="B278" s="79">
        <v>3</v>
      </c>
      <c r="C278" s="81">
        <v>7.61</v>
      </c>
      <c r="D278" s="171" t="s">
        <v>230</v>
      </c>
      <c r="E278" s="173"/>
    </row>
    <row r="279" spans="1:5" x14ac:dyDescent="0.3">
      <c r="A279" s="80" t="s">
        <v>569</v>
      </c>
      <c r="B279" s="79">
        <v>3</v>
      </c>
      <c r="C279" s="81">
        <v>123.11</v>
      </c>
      <c r="D279" s="171" t="s">
        <v>230</v>
      </c>
      <c r="E279" s="173"/>
    </row>
    <row r="280" spans="1:5" x14ac:dyDescent="0.3">
      <c r="A280" s="186" t="s">
        <v>525</v>
      </c>
      <c r="B280" s="82"/>
      <c r="C280" s="185">
        <f>SUM(C264:C279)</f>
        <v>576.63</v>
      </c>
      <c r="D280" s="171"/>
      <c r="E280" s="173"/>
    </row>
    <row r="281" spans="1:5" x14ac:dyDescent="0.3">
      <c r="A281" s="188" t="s">
        <v>616</v>
      </c>
      <c r="B281" s="79"/>
      <c r="C281" s="176">
        <f>SUM(C280,C262,C242,C222)</f>
        <v>2696.19</v>
      </c>
      <c r="D281" s="171"/>
      <c r="E281" s="173"/>
    </row>
    <row r="282" spans="1:5" x14ac:dyDescent="0.3">
      <c r="A282" s="90"/>
      <c r="B282" s="79"/>
      <c r="C282" s="81"/>
      <c r="D282" s="171"/>
      <c r="E282" s="173"/>
    </row>
    <row r="283" spans="1:5" x14ac:dyDescent="0.3">
      <c r="A283" s="192" t="s">
        <v>617</v>
      </c>
      <c r="B283" s="79"/>
      <c r="C283" s="184"/>
      <c r="D283" s="171"/>
      <c r="E283" s="173"/>
    </row>
    <row r="284" spans="1:5" x14ac:dyDescent="0.3">
      <c r="A284" s="187" t="s">
        <v>83</v>
      </c>
      <c r="B284" s="79"/>
      <c r="C284" s="81"/>
      <c r="D284" s="171"/>
      <c r="E284" s="173"/>
    </row>
    <row r="285" spans="1:5" x14ac:dyDescent="0.3">
      <c r="A285" s="80" t="s">
        <v>618</v>
      </c>
      <c r="B285" s="79">
        <v>0</v>
      </c>
      <c r="C285" s="81">
        <v>80.03</v>
      </c>
      <c r="D285" s="171" t="s">
        <v>230</v>
      </c>
      <c r="E285" s="173"/>
    </row>
    <row r="286" spans="1:5" x14ac:dyDescent="0.3">
      <c r="A286" s="80" t="s">
        <v>278</v>
      </c>
      <c r="B286" s="79">
        <v>0</v>
      </c>
      <c r="C286" s="81">
        <v>53.11</v>
      </c>
      <c r="D286" s="171" t="s">
        <v>230</v>
      </c>
      <c r="E286" s="173"/>
    </row>
    <row r="287" spans="1:5" x14ac:dyDescent="0.3">
      <c r="A287" s="80" t="s">
        <v>619</v>
      </c>
      <c r="B287" s="79">
        <v>0</v>
      </c>
      <c r="C287" s="81">
        <v>139.02000000000001</v>
      </c>
      <c r="D287" s="171" t="s">
        <v>142</v>
      </c>
      <c r="E287" s="173"/>
    </row>
    <row r="288" spans="1:5" x14ac:dyDescent="0.3">
      <c r="A288" s="80" t="s">
        <v>619</v>
      </c>
      <c r="B288" s="79">
        <v>0</v>
      </c>
      <c r="C288" s="81">
        <v>139.02000000000001</v>
      </c>
      <c r="D288" s="171" t="s">
        <v>142</v>
      </c>
      <c r="E288" s="173"/>
    </row>
    <row r="289" spans="1:5" x14ac:dyDescent="0.3">
      <c r="A289" s="80" t="s">
        <v>94</v>
      </c>
      <c r="B289" s="79">
        <v>0</v>
      </c>
      <c r="C289" s="81">
        <v>5.04</v>
      </c>
      <c r="D289" s="171" t="s">
        <v>230</v>
      </c>
      <c r="E289" s="173"/>
    </row>
    <row r="290" spans="1:5" x14ac:dyDescent="0.3">
      <c r="A290" s="80" t="s">
        <v>95</v>
      </c>
      <c r="B290" s="79">
        <v>0</v>
      </c>
      <c r="C290" s="81">
        <v>5.04</v>
      </c>
      <c r="D290" s="171" t="s">
        <v>230</v>
      </c>
      <c r="E290" s="173"/>
    </row>
    <row r="291" spans="1:5" x14ac:dyDescent="0.3">
      <c r="A291" s="80" t="s">
        <v>52</v>
      </c>
      <c r="B291" s="79">
        <v>0</v>
      </c>
      <c r="C291" s="81">
        <v>7.05</v>
      </c>
      <c r="D291" s="171" t="s">
        <v>230</v>
      </c>
      <c r="E291" s="173"/>
    </row>
    <row r="292" spans="1:5" x14ac:dyDescent="0.3">
      <c r="A292" s="80" t="s">
        <v>183</v>
      </c>
      <c r="B292" s="79">
        <v>0</v>
      </c>
      <c r="C292" s="81">
        <v>6.32</v>
      </c>
      <c r="D292" s="171" t="s">
        <v>230</v>
      </c>
      <c r="E292" s="173"/>
    </row>
    <row r="293" spans="1:5" x14ac:dyDescent="0.3">
      <c r="A293" s="80" t="s">
        <v>620</v>
      </c>
      <c r="B293" s="79">
        <v>0</v>
      </c>
      <c r="C293" s="81">
        <v>45.43</v>
      </c>
      <c r="D293" s="171" t="s">
        <v>230</v>
      </c>
      <c r="E293" s="173"/>
    </row>
    <row r="294" spans="1:5" x14ac:dyDescent="0.3">
      <c r="A294" s="80" t="s">
        <v>621</v>
      </c>
      <c r="B294" s="79">
        <v>0</v>
      </c>
      <c r="C294" s="81">
        <v>45.43</v>
      </c>
      <c r="D294" s="171" t="s">
        <v>230</v>
      </c>
      <c r="E294" s="173"/>
    </row>
    <row r="295" spans="1:5" x14ac:dyDescent="0.3">
      <c r="A295" s="80" t="s">
        <v>622</v>
      </c>
      <c r="B295" s="79">
        <v>0</v>
      </c>
      <c r="C295" s="81">
        <v>6.03</v>
      </c>
      <c r="D295" s="171" t="s">
        <v>230</v>
      </c>
      <c r="E295" s="173"/>
    </row>
    <row r="296" spans="1:5" x14ac:dyDescent="0.3">
      <c r="A296" s="80" t="s">
        <v>183</v>
      </c>
      <c r="B296" s="79">
        <v>0</v>
      </c>
      <c r="C296" s="81">
        <v>1.43</v>
      </c>
      <c r="D296" s="171" t="s">
        <v>230</v>
      </c>
      <c r="E296" s="173"/>
    </row>
    <row r="297" spans="1:5" x14ac:dyDescent="0.3">
      <c r="A297" s="80" t="s">
        <v>52</v>
      </c>
      <c r="B297" s="79">
        <v>0</v>
      </c>
      <c r="C297" s="81">
        <v>6.02</v>
      </c>
      <c r="D297" s="171" t="s">
        <v>230</v>
      </c>
      <c r="E297" s="173"/>
    </row>
    <row r="298" spans="1:5" x14ac:dyDescent="0.3">
      <c r="A298" s="80" t="s">
        <v>96</v>
      </c>
      <c r="B298" s="79">
        <v>0</v>
      </c>
      <c r="C298" s="81">
        <v>4.45</v>
      </c>
      <c r="D298" s="171" t="s">
        <v>230</v>
      </c>
      <c r="E298" s="173"/>
    </row>
    <row r="299" spans="1:5" x14ac:dyDescent="0.3">
      <c r="A299" s="80" t="s">
        <v>567</v>
      </c>
      <c r="B299" s="79">
        <v>0</v>
      </c>
      <c r="C299" s="81">
        <v>2.11</v>
      </c>
      <c r="D299" s="171" t="s">
        <v>230</v>
      </c>
      <c r="E299" s="173"/>
    </row>
    <row r="300" spans="1:5" x14ac:dyDescent="0.3">
      <c r="A300" s="80" t="s">
        <v>91</v>
      </c>
      <c r="B300" s="79">
        <v>0</v>
      </c>
      <c r="C300" s="81">
        <v>1.46</v>
      </c>
      <c r="D300" s="171" t="s">
        <v>230</v>
      </c>
      <c r="E300" s="173"/>
    </row>
    <row r="301" spans="1:5" x14ac:dyDescent="0.3">
      <c r="A301" s="80" t="s">
        <v>97</v>
      </c>
      <c r="B301" s="79">
        <v>0</v>
      </c>
      <c r="C301" s="81">
        <v>6.01</v>
      </c>
      <c r="D301" s="171" t="s">
        <v>230</v>
      </c>
      <c r="E301" s="173"/>
    </row>
    <row r="302" spans="1:5" x14ac:dyDescent="0.3">
      <c r="A302" s="197" t="s">
        <v>623</v>
      </c>
      <c r="B302" s="82"/>
      <c r="C302" s="185">
        <f>SUM(C285:C301)</f>
        <v>553</v>
      </c>
      <c r="D302" s="171"/>
      <c r="E302" s="173"/>
    </row>
    <row r="303" spans="1:5" x14ac:dyDescent="0.3">
      <c r="A303" s="83"/>
      <c r="B303" s="79"/>
      <c r="C303" s="81"/>
      <c r="D303" s="171"/>
      <c r="E303" s="173"/>
    </row>
    <row r="304" spans="1:5" x14ac:dyDescent="0.3">
      <c r="A304" s="192" t="s">
        <v>624</v>
      </c>
      <c r="B304" s="86"/>
      <c r="C304" s="194"/>
      <c r="D304" s="171"/>
      <c r="E304" s="173"/>
    </row>
    <row r="305" spans="1:5" x14ac:dyDescent="0.3">
      <c r="A305" s="187" t="s">
        <v>83</v>
      </c>
      <c r="B305" s="86"/>
      <c r="C305" s="87"/>
      <c r="D305" s="171"/>
      <c r="E305" s="173"/>
    </row>
    <row r="306" spans="1:5" x14ac:dyDescent="0.3">
      <c r="A306" s="80" t="s">
        <v>625</v>
      </c>
      <c r="B306" s="79">
        <v>0</v>
      </c>
      <c r="C306" s="81">
        <v>57.01</v>
      </c>
      <c r="D306" s="171" t="s">
        <v>230</v>
      </c>
      <c r="E306" s="173"/>
    </row>
    <row r="307" spans="1:5" x14ac:dyDescent="0.3">
      <c r="A307" s="80" t="s">
        <v>626</v>
      </c>
      <c r="B307" s="79">
        <v>0</v>
      </c>
      <c r="C307" s="81">
        <v>57.01</v>
      </c>
      <c r="D307" s="171" t="s">
        <v>230</v>
      </c>
      <c r="E307" s="173"/>
    </row>
    <row r="308" spans="1:5" x14ac:dyDescent="0.3">
      <c r="A308" s="80" t="s">
        <v>627</v>
      </c>
      <c r="B308" s="79">
        <v>0</v>
      </c>
      <c r="C308" s="81">
        <v>57.01</v>
      </c>
      <c r="D308" s="171" t="s">
        <v>230</v>
      </c>
      <c r="E308" s="173"/>
    </row>
    <row r="309" spans="1:5" x14ac:dyDescent="0.3">
      <c r="A309" s="80" t="s">
        <v>628</v>
      </c>
      <c r="B309" s="79">
        <v>0</v>
      </c>
      <c r="C309" s="81">
        <v>81.03</v>
      </c>
      <c r="D309" s="237" t="s">
        <v>142</v>
      </c>
      <c r="E309" s="173"/>
    </row>
    <row r="310" spans="1:5" x14ac:dyDescent="0.3">
      <c r="A310" s="80" t="s">
        <v>98</v>
      </c>
      <c r="B310" s="79">
        <v>0</v>
      </c>
      <c r="C310" s="81">
        <v>80.040000000000006</v>
      </c>
      <c r="D310" s="171" t="s">
        <v>230</v>
      </c>
      <c r="E310" s="173"/>
    </row>
    <row r="311" spans="1:5" x14ac:dyDescent="0.3">
      <c r="A311" s="80" t="s">
        <v>629</v>
      </c>
      <c r="B311" s="79">
        <v>0</v>
      </c>
      <c r="C311" s="81">
        <v>7.96</v>
      </c>
      <c r="D311" s="171" t="s">
        <v>230</v>
      </c>
      <c r="E311" s="173"/>
    </row>
    <row r="312" spans="1:5" x14ac:dyDescent="0.3">
      <c r="A312" s="80" t="s">
        <v>566</v>
      </c>
      <c r="B312" s="79">
        <v>0</v>
      </c>
      <c r="C312" s="81">
        <v>56.01</v>
      </c>
      <c r="D312" s="171" t="s">
        <v>230</v>
      </c>
      <c r="E312" s="173"/>
    </row>
    <row r="313" spans="1:5" x14ac:dyDescent="0.3">
      <c r="A313" s="80" t="s">
        <v>183</v>
      </c>
      <c r="B313" s="79">
        <v>0</v>
      </c>
      <c r="C313" s="81">
        <v>28.03</v>
      </c>
      <c r="D313" s="171" t="s">
        <v>230</v>
      </c>
      <c r="E313" s="173"/>
    </row>
    <row r="314" spans="1:5" x14ac:dyDescent="0.3">
      <c r="A314" s="80" t="s">
        <v>569</v>
      </c>
      <c r="B314" s="79">
        <v>0</v>
      </c>
      <c r="C314" s="81">
        <v>110.01</v>
      </c>
      <c r="D314" s="171" t="s">
        <v>230</v>
      </c>
      <c r="E314" s="173"/>
    </row>
    <row r="315" spans="1:5" x14ac:dyDescent="0.3">
      <c r="A315" s="80" t="s">
        <v>567</v>
      </c>
      <c r="B315" s="79">
        <v>0</v>
      </c>
      <c r="C315" s="81">
        <v>2.11</v>
      </c>
      <c r="D315" s="171" t="s">
        <v>230</v>
      </c>
      <c r="E315" s="173"/>
    </row>
    <row r="316" spans="1:5" x14ac:dyDescent="0.3">
      <c r="A316" s="80" t="s">
        <v>91</v>
      </c>
      <c r="B316" s="79">
        <v>0</v>
      </c>
      <c r="C316" s="81">
        <v>1.46</v>
      </c>
      <c r="D316" s="171" t="s">
        <v>230</v>
      </c>
      <c r="E316" s="173"/>
    </row>
    <row r="317" spans="1:5" x14ac:dyDescent="0.3">
      <c r="A317" s="80" t="s">
        <v>92</v>
      </c>
      <c r="B317" s="79">
        <v>0</v>
      </c>
      <c r="C317" s="81">
        <v>1</v>
      </c>
      <c r="D317" s="171" t="s">
        <v>230</v>
      </c>
      <c r="E317" s="173"/>
    </row>
    <row r="318" spans="1:5" x14ac:dyDescent="0.3">
      <c r="A318" s="80" t="s">
        <v>93</v>
      </c>
      <c r="B318" s="79">
        <v>0</v>
      </c>
      <c r="C318" s="81">
        <v>1</v>
      </c>
      <c r="D318" s="171" t="s">
        <v>230</v>
      </c>
      <c r="E318" s="173"/>
    </row>
    <row r="319" spans="1:5" x14ac:dyDescent="0.3">
      <c r="A319" s="80" t="s">
        <v>568</v>
      </c>
      <c r="B319" s="79">
        <v>0</v>
      </c>
      <c r="C319" s="81">
        <v>7.61</v>
      </c>
      <c r="D319" s="171" t="s">
        <v>230</v>
      </c>
      <c r="E319" s="173"/>
    </row>
    <row r="320" spans="1:5" x14ac:dyDescent="0.3">
      <c r="A320" s="80" t="s">
        <v>99</v>
      </c>
      <c r="B320" s="79">
        <v>0</v>
      </c>
      <c r="C320" s="81">
        <v>2.11</v>
      </c>
      <c r="D320" s="171" t="s">
        <v>230</v>
      </c>
      <c r="E320" s="173"/>
    </row>
    <row r="321" spans="1:5" x14ac:dyDescent="0.3">
      <c r="A321" s="80" t="s">
        <v>100</v>
      </c>
      <c r="B321" s="79">
        <v>0</v>
      </c>
      <c r="C321" s="81">
        <v>2.11</v>
      </c>
      <c r="D321" s="171" t="s">
        <v>230</v>
      </c>
      <c r="E321" s="173"/>
    </row>
    <row r="322" spans="1:5" x14ac:dyDescent="0.3">
      <c r="A322" s="80" t="s">
        <v>278</v>
      </c>
      <c r="B322" s="79">
        <v>0</v>
      </c>
      <c r="C322" s="81">
        <v>58.51</v>
      </c>
      <c r="D322" s="171" t="s">
        <v>230</v>
      </c>
      <c r="E322" s="173"/>
    </row>
    <row r="323" spans="1:5" x14ac:dyDescent="0.3">
      <c r="A323" s="80" t="s">
        <v>316</v>
      </c>
      <c r="B323" s="79">
        <v>0</v>
      </c>
      <c r="C323" s="81">
        <v>2.3199999999999998</v>
      </c>
      <c r="D323" s="171" t="s">
        <v>230</v>
      </c>
      <c r="E323" s="173"/>
    </row>
    <row r="324" spans="1:5" x14ac:dyDescent="0.3">
      <c r="A324" s="186" t="s">
        <v>603</v>
      </c>
      <c r="B324" s="82"/>
      <c r="C324" s="185">
        <f>SUM(C306:C323)</f>
        <v>612.34000000000015</v>
      </c>
      <c r="D324" s="171"/>
      <c r="E324" s="173"/>
    </row>
    <row r="325" spans="1:5" x14ac:dyDescent="0.3">
      <c r="A325" s="195" t="s">
        <v>86</v>
      </c>
      <c r="B325" s="86"/>
      <c r="C325" s="87"/>
      <c r="D325" s="171"/>
      <c r="E325" s="173"/>
    </row>
    <row r="326" spans="1:5" x14ac:dyDescent="0.3">
      <c r="A326" s="80" t="s">
        <v>630</v>
      </c>
      <c r="B326" s="79">
        <v>1</v>
      </c>
      <c r="C326" s="81">
        <v>55.01</v>
      </c>
      <c r="D326" s="171" t="s">
        <v>230</v>
      </c>
      <c r="E326" s="173"/>
    </row>
    <row r="327" spans="1:5" x14ac:dyDescent="0.3">
      <c r="A327" s="80" t="s">
        <v>631</v>
      </c>
      <c r="B327" s="79">
        <v>1</v>
      </c>
      <c r="C327" s="81">
        <v>58.01</v>
      </c>
      <c r="D327" s="171" t="s">
        <v>230</v>
      </c>
      <c r="E327" s="173"/>
    </row>
    <row r="328" spans="1:5" x14ac:dyDescent="0.3">
      <c r="A328" s="80" t="s">
        <v>632</v>
      </c>
      <c r="B328" s="79">
        <v>1</v>
      </c>
      <c r="C328" s="81">
        <v>58.01</v>
      </c>
      <c r="D328" s="171" t="s">
        <v>230</v>
      </c>
      <c r="E328" s="173"/>
    </row>
    <row r="329" spans="1:5" x14ac:dyDescent="0.3">
      <c r="A329" s="80" t="s">
        <v>274</v>
      </c>
      <c r="B329" s="79">
        <v>1</v>
      </c>
      <c r="C329" s="81">
        <v>174.12</v>
      </c>
      <c r="D329" s="171" t="s">
        <v>230</v>
      </c>
      <c r="E329" s="173"/>
    </row>
    <row r="330" spans="1:5" x14ac:dyDescent="0.3">
      <c r="A330" s="80" t="s">
        <v>633</v>
      </c>
      <c r="B330" s="79">
        <v>1</v>
      </c>
      <c r="C330" s="81">
        <v>42.02</v>
      </c>
      <c r="D330" s="171" t="s">
        <v>230</v>
      </c>
      <c r="E330" s="173"/>
    </row>
    <row r="331" spans="1:5" x14ac:dyDescent="0.3">
      <c r="A331" s="80" t="s">
        <v>634</v>
      </c>
      <c r="B331" s="79">
        <v>1</v>
      </c>
      <c r="C331" s="81">
        <v>42.02</v>
      </c>
      <c r="D331" s="171" t="s">
        <v>230</v>
      </c>
      <c r="E331" s="173"/>
    </row>
    <row r="332" spans="1:5" x14ac:dyDescent="0.3">
      <c r="A332" s="80" t="s">
        <v>183</v>
      </c>
      <c r="B332" s="79">
        <v>1</v>
      </c>
      <c r="C332" s="81">
        <v>28.03</v>
      </c>
      <c r="D332" s="171" t="s">
        <v>230</v>
      </c>
      <c r="E332" s="173"/>
    </row>
    <row r="333" spans="1:5" x14ac:dyDescent="0.3">
      <c r="A333" s="80" t="s">
        <v>567</v>
      </c>
      <c r="B333" s="79">
        <v>1</v>
      </c>
      <c r="C333" s="81">
        <v>2.11</v>
      </c>
      <c r="D333" s="171" t="s">
        <v>230</v>
      </c>
      <c r="E333" s="173"/>
    </row>
    <row r="334" spans="1:5" x14ac:dyDescent="0.3">
      <c r="A334" s="80" t="s">
        <v>91</v>
      </c>
      <c r="B334" s="79">
        <v>1</v>
      </c>
      <c r="C334" s="81">
        <v>1.46</v>
      </c>
      <c r="D334" s="171" t="s">
        <v>230</v>
      </c>
      <c r="E334" s="173"/>
    </row>
    <row r="335" spans="1:5" x14ac:dyDescent="0.3">
      <c r="A335" s="80" t="s">
        <v>92</v>
      </c>
      <c r="B335" s="79">
        <v>1</v>
      </c>
      <c r="C335" s="81">
        <v>1</v>
      </c>
      <c r="D335" s="171" t="s">
        <v>230</v>
      </c>
      <c r="E335" s="173"/>
    </row>
    <row r="336" spans="1:5" x14ac:dyDescent="0.3">
      <c r="A336" s="80" t="s">
        <v>93</v>
      </c>
      <c r="B336" s="79">
        <v>1</v>
      </c>
      <c r="C336" s="81">
        <v>1</v>
      </c>
      <c r="D336" s="171" t="s">
        <v>230</v>
      </c>
      <c r="E336" s="173"/>
    </row>
    <row r="337" spans="1:5" x14ac:dyDescent="0.3">
      <c r="A337" s="80" t="s">
        <v>568</v>
      </c>
      <c r="B337" s="79">
        <v>1</v>
      </c>
      <c r="C337" s="81">
        <v>7.61</v>
      </c>
      <c r="D337" s="171" t="s">
        <v>230</v>
      </c>
      <c r="E337" s="173"/>
    </row>
    <row r="338" spans="1:5" x14ac:dyDescent="0.3">
      <c r="A338" s="80" t="s">
        <v>635</v>
      </c>
      <c r="B338" s="79">
        <v>1</v>
      </c>
      <c r="C338" s="81">
        <v>274.16000000000003</v>
      </c>
      <c r="D338" s="171" t="s">
        <v>230</v>
      </c>
      <c r="E338" s="173"/>
    </row>
    <row r="339" spans="1:5" x14ac:dyDescent="0.3">
      <c r="A339" s="80" t="s">
        <v>278</v>
      </c>
      <c r="B339" s="79">
        <v>1</v>
      </c>
      <c r="C339" s="81">
        <v>58.51</v>
      </c>
      <c r="D339" s="171" t="s">
        <v>230</v>
      </c>
      <c r="E339" s="173"/>
    </row>
    <row r="340" spans="1:5" x14ac:dyDescent="0.3">
      <c r="A340" s="186" t="s">
        <v>525</v>
      </c>
      <c r="B340" s="82"/>
      <c r="C340" s="185">
        <f>SUM(C326:C339)</f>
        <v>803.06999999999994</v>
      </c>
      <c r="D340" s="171"/>
      <c r="E340" s="173"/>
    </row>
    <row r="341" spans="1:5" x14ac:dyDescent="0.3">
      <c r="A341" s="195" t="s">
        <v>88</v>
      </c>
      <c r="B341" s="86"/>
      <c r="C341" s="87"/>
      <c r="D341" s="171"/>
      <c r="E341" s="173"/>
    </row>
    <row r="342" spans="1:5" x14ac:dyDescent="0.3">
      <c r="A342" s="80" t="s">
        <v>636</v>
      </c>
      <c r="B342" s="79">
        <v>2</v>
      </c>
      <c r="C342" s="81">
        <v>56.02</v>
      </c>
      <c r="D342" s="171" t="s">
        <v>230</v>
      </c>
      <c r="E342" s="173"/>
    </row>
    <row r="343" spans="1:5" x14ac:dyDescent="0.3">
      <c r="A343" s="80" t="s">
        <v>637</v>
      </c>
      <c r="B343" s="79">
        <v>2</v>
      </c>
      <c r="C343" s="81">
        <v>56.02</v>
      </c>
      <c r="D343" s="171" t="s">
        <v>230</v>
      </c>
      <c r="E343" s="173"/>
    </row>
    <row r="344" spans="1:5" x14ac:dyDescent="0.3">
      <c r="A344" s="80" t="s">
        <v>638</v>
      </c>
      <c r="B344" s="79">
        <v>2</v>
      </c>
      <c r="C344" s="81">
        <v>56.02</v>
      </c>
      <c r="D344" s="171" t="s">
        <v>230</v>
      </c>
      <c r="E344" s="173"/>
    </row>
    <row r="345" spans="1:5" x14ac:dyDescent="0.3">
      <c r="A345" s="80" t="s">
        <v>639</v>
      </c>
      <c r="B345" s="79">
        <v>2</v>
      </c>
      <c r="C345" s="81">
        <v>44.95</v>
      </c>
      <c r="D345" s="171" t="s">
        <v>230</v>
      </c>
      <c r="E345" s="173"/>
    </row>
    <row r="346" spans="1:5" x14ac:dyDescent="0.3">
      <c r="A346" s="80" t="s">
        <v>640</v>
      </c>
      <c r="B346" s="79">
        <v>2</v>
      </c>
      <c r="C346" s="81">
        <v>56.02</v>
      </c>
      <c r="D346" s="171" t="s">
        <v>230</v>
      </c>
      <c r="E346" s="173"/>
    </row>
    <row r="347" spans="1:5" x14ac:dyDescent="0.3">
      <c r="A347" s="80" t="s">
        <v>641</v>
      </c>
      <c r="B347" s="79">
        <v>2</v>
      </c>
      <c r="C347" s="81">
        <v>56.02</v>
      </c>
      <c r="D347" s="171" t="s">
        <v>230</v>
      </c>
      <c r="E347" s="173"/>
    </row>
    <row r="348" spans="1:5" x14ac:dyDescent="0.3">
      <c r="A348" s="80" t="s">
        <v>642</v>
      </c>
      <c r="B348" s="79">
        <v>2</v>
      </c>
      <c r="C348" s="81">
        <v>56.02</v>
      </c>
      <c r="D348" s="171" t="s">
        <v>230</v>
      </c>
      <c r="E348" s="173"/>
    </row>
    <row r="349" spans="1:5" x14ac:dyDescent="0.3">
      <c r="A349" s="80" t="s">
        <v>643</v>
      </c>
      <c r="B349" s="79">
        <v>2</v>
      </c>
      <c r="C349" s="81">
        <v>19.23</v>
      </c>
      <c r="D349" s="171" t="s">
        <v>230</v>
      </c>
      <c r="E349" s="173"/>
    </row>
    <row r="350" spans="1:5" x14ac:dyDescent="0.3">
      <c r="A350" s="80" t="s">
        <v>644</v>
      </c>
      <c r="B350" s="79">
        <v>2</v>
      </c>
      <c r="C350" s="81">
        <v>20.12</v>
      </c>
      <c r="D350" s="171" t="s">
        <v>230</v>
      </c>
      <c r="E350" s="173"/>
    </row>
    <row r="351" spans="1:5" x14ac:dyDescent="0.3">
      <c r="A351" s="80" t="s">
        <v>645</v>
      </c>
      <c r="B351" s="79">
        <v>2</v>
      </c>
      <c r="C351" s="81">
        <v>20.12</v>
      </c>
      <c r="D351" s="171" t="s">
        <v>230</v>
      </c>
      <c r="E351" s="173"/>
    </row>
    <row r="352" spans="1:5" x14ac:dyDescent="0.3">
      <c r="A352" s="80" t="s">
        <v>183</v>
      </c>
      <c r="B352" s="79">
        <v>2</v>
      </c>
      <c r="C352" s="81">
        <v>28.03</v>
      </c>
      <c r="D352" s="171" t="s">
        <v>230</v>
      </c>
      <c r="E352" s="173"/>
    </row>
    <row r="353" spans="1:5" x14ac:dyDescent="0.3">
      <c r="A353" s="80" t="s">
        <v>567</v>
      </c>
      <c r="B353" s="79">
        <v>2</v>
      </c>
      <c r="C353" s="81">
        <v>2.11</v>
      </c>
      <c r="D353" s="171" t="s">
        <v>230</v>
      </c>
      <c r="E353" s="173"/>
    </row>
    <row r="354" spans="1:5" x14ac:dyDescent="0.3">
      <c r="A354" s="80" t="s">
        <v>91</v>
      </c>
      <c r="B354" s="79">
        <v>2</v>
      </c>
      <c r="C354" s="81">
        <v>1.46</v>
      </c>
      <c r="D354" s="171" t="s">
        <v>230</v>
      </c>
      <c r="E354" s="173"/>
    </row>
    <row r="355" spans="1:5" x14ac:dyDescent="0.3">
      <c r="A355" s="80" t="s">
        <v>92</v>
      </c>
      <c r="B355" s="79">
        <v>2</v>
      </c>
      <c r="C355" s="81">
        <v>1</v>
      </c>
      <c r="D355" s="171" t="s">
        <v>230</v>
      </c>
      <c r="E355" s="173"/>
    </row>
    <row r="356" spans="1:5" x14ac:dyDescent="0.3">
      <c r="A356" s="80" t="s">
        <v>93</v>
      </c>
      <c r="B356" s="79">
        <v>2</v>
      </c>
      <c r="C356" s="81">
        <v>1</v>
      </c>
      <c r="D356" s="171" t="s">
        <v>230</v>
      </c>
      <c r="E356" s="173"/>
    </row>
    <row r="357" spans="1:5" x14ac:dyDescent="0.3">
      <c r="A357" s="80" t="s">
        <v>568</v>
      </c>
      <c r="B357" s="79">
        <v>2</v>
      </c>
      <c r="C357" s="81">
        <v>7.61</v>
      </c>
      <c r="D357" s="171" t="s">
        <v>230</v>
      </c>
      <c r="E357" s="173"/>
    </row>
    <row r="358" spans="1:5" x14ac:dyDescent="0.3">
      <c r="A358" s="80" t="s">
        <v>646</v>
      </c>
      <c r="B358" s="79">
        <v>2</v>
      </c>
      <c r="C358" s="81">
        <v>196.12</v>
      </c>
      <c r="D358" s="171" t="s">
        <v>230</v>
      </c>
      <c r="E358" s="173"/>
    </row>
    <row r="359" spans="1:5" x14ac:dyDescent="0.3">
      <c r="A359" s="80" t="s">
        <v>278</v>
      </c>
      <c r="B359" s="79">
        <v>2</v>
      </c>
      <c r="C359" s="81">
        <v>58.51</v>
      </c>
      <c r="D359" s="171" t="s">
        <v>230</v>
      </c>
      <c r="E359" s="173"/>
    </row>
    <row r="360" spans="1:5" x14ac:dyDescent="0.3">
      <c r="A360" s="186" t="s">
        <v>525</v>
      </c>
      <c r="B360" s="82"/>
      <c r="C360" s="185">
        <f>SUM(C342:C359)</f>
        <v>736.37999999999988</v>
      </c>
      <c r="D360" s="171"/>
      <c r="E360" s="173"/>
    </row>
    <row r="361" spans="1:5" x14ac:dyDescent="0.3">
      <c r="A361" s="195" t="s">
        <v>89</v>
      </c>
      <c r="B361" s="86"/>
      <c r="C361" s="87"/>
      <c r="D361" s="171"/>
      <c r="E361" s="173"/>
    </row>
    <row r="362" spans="1:5" x14ac:dyDescent="0.3">
      <c r="A362" s="80" t="s">
        <v>647</v>
      </c>
      <c r="B362" s="79">
        <v>3</v>
      </c>
      <c r="C362" s="81">
        <v>232.13</v>
      </c>
      <c r="D362" s="237" t="s">
        <v>490</v>
      </c>
      <c r="E362" s="173"/>
    </row>
    <row r="363" spans="1:5" x14ac:dyDescent="0.3">
      <c r="A363" s="80" t="s">
        <v>648</v>
      </c>
      <c r="B363" s="79">
        <v>3</v>
      </c>
      <c r="C363" s="81">
        <v>48.95</v>
      </c>
      <c r="D363" s="237" t="s">
        <v>490</v>
      </c>
      <c r="E363" s="173"/>
    </row>
    <row r="364" spans="1:5" x14ac:dyDescent="0.3">
      <c r="A364" s="80" t="s">
        <v>649</v>
      </c>
      <c r="B364" s="79">
        <v>3</v>
      </c>
      <c r="C364" s="81">
        <v>146.12</v>
      </c>
      <c r="D364" s="237" t="s">
        <v>490</v>
      </c>
      <c r="E364" s="173"/>
    </row>
    <row r="365" spans="1:5" x14ac:dyDescent="0.3">
      <c r="A365" s="80" t="s">
        <v>650</v>
      </c>
      <c r="B365" s="79">
        <v>3</v>
      </c>
      <c r="C365" s="81">
        <v>57.12</v>
      </c>
      <c r="D365" s="171" t="s">
        <v>145</v>
      </c>
      <c r="E365" s="173"/>
    </row>
    <row r="366" spans="1:5" x14ac:dyDescent="0.3">
      <c r="A366" s="80" t="s">
        <v>183</v>
      </c>
      <c r="B366" s="79">
        <v>3</v>
      </c>
      <c r="C366" s="81">
        <v>28.03</v>
      </c>
      <c r="D366" s="171" t="s">
        <v>230</v>
      </c>
      <c r="E366" s="173"/>
    </row>
    <row r="367" spans="1:5" x14ac:dyDescent="0.3">
      <c r="A367" s="80" t="s">
        <v>651</v>
      </c>
      <c r="B367" s="79">
        <v>3</v>
      </c>
      <c r="C367" s="81">
        <v>4.12</v>
      </c>
      <c r="D367" s="171" t="s">
        <v>230</v>
      </c>
      <c r="E367" s="173"/>
    </row>
    <row r="368" spans="1:5" x14ac:dyDescent="0.3">
      <c r="A368" s="80" t="s">
        <v>567</v>
      </c>
      <c r="B368" s="79">
        <v>3</v>
      </c>
      <c r="C368" s="81">
        <v>2.11</v>
      </c>
      <c r="D368" s="171" t="s">
        <v>230</v>
      </c>
      <c r="E368" s="173"/>
    </row>
    <row r="369" spans="1:5" x14ac:dyDescent="0.3">
      <c r="A369" s="80" t="s">
        <v>91</v>
      </c>
      <c r="B369" s="79">
        <v>3</v>
      </c>
      <c r="C369" s="81">
        <v>1.46</v>
      </c>
      <c r="D369" s="171" t="s">
        <v>230</v>
      </c>
      <c r="E369" s="173"/>
    </row>
    <row r="370" spans="1:5" x14ac:dyDescent="0.3">
      <c r="A370" s="80" t="s">
        <v>92</v>
      </c>
      <c r="B370" s="79">
        <v>3</v>
      </c>
      <c r="C370" s="81">
        <v>1</v>
      </c>
      <c r="D370" s="171" t="s">
        <v>230</v>
      </c>
      <c r="E370" s="173"/>
    </row>
    <row r="371" spans="1:5" x14ac:dyDescent="0.3">
      <c r="A371" s="80" t="s">
        <v>93</v>
      </c>
      <c r="B371" s="79">
        <v>3</v>
      </c>
      <c r="C371" s="81">
        <v>1</v>
      </c>
      <c r="D371" s="171" t="s">
        <v>230</v>
      </c>
      <c r="E371" s="173"/>
    </row>
    <row r="372" spans="1:5" x14ac:dyDescent="0.3">
      <c r="A372" s="80" t="s">
        <v>568</v>
      </c>
      <c r="B372" s="79">
        <v>3</v>
      </c>
      <c r="C372" s="81">
        <v>7.61</v>
      </c>
      <c r="D372" s="171" t="s">
        <v>230</v>
      </c>
      <c r="E372" s="173"/>
    </row>
    <row r="373" spans="1:5" x14ac:dyDescent="0.3">
      <c r="A373" s="80" t="s">
        <v>569</v>
      </c>
      <c r="B373" s="79">
        <v>3</v>
      </c>
      <c r="C373" s="81">
        <v>89.12</v>
      </c>
      <c r="D373" s="171" t="s">
        <v>230</v>
      </c>
      <c r="E373" s="173"/>
    </row>
    <row r="374" spans="1:5" x14ac:dyDescent="0.3">
      <c r="A374" s="186" t="s">
        <v>525</v>
      </c>
      <c r="B374" s="82"/>
      <c r="C374" s="185">
        <f>SUM(C362:C373)</f>
        <v>618.7700000000001</v>
      </c>
      <c r="D374" s="171"/>
      <c r="E374" s="173"/>
    </row>
    <row r="375" spans="1:5" x14ac:dyDescent="0.3">
      <c r="A375" s="188" t="s">
        <v>652</v>
      </c>
      <c r="B375" s="79"/>
      <c r="C375" s="176">
        <f>SUM(C374,C360,C340,C324)</f>
        <v>2770.5600000000004</v>
      </c>
      <c r="D375" s="171"/>
      <c r="E375" s="173"/>
    </row>
    <row r="376" spans="1:5" x14ac:dyDescent="0.3">
      <c r="A376" s="83"/>
      <c r="B376" s="79"/>
      <c r="C376" s="81"/>
      <c r="D376" s="171"/>
      <c r="E376" s="173"/>
    </row>
    <row r="377" spans="1:5" x14ac:dyDescent="0.3">
      <c r="A377" s="190" t="s">
        <v>653</v>
      </c>
      <c r="B377" s="79"/>
      <c r="C377" s="196">
        <v>260.16000000000003</v>
      </c>
      <c r="D377" s="171" t="s">
        <v>230</v>
      </c>
      <c r="E377" s="173"/>
    </row>
    <row r="378" spans="1:5" x14ac:dyDescent="0.3">
      <c r="A378" s="88"/>
      <c r="B378" s="79"/>
      <c r="C378" s="81"/>
      <c r="D378" s="171"/>
      <c r="E378" s="173"/>
    </row>
    <row r="379" spans="1:5" x14ac:dyDescent="0.3">
      <c r="A379" s="192" t="s">
        <v>654</v>
      </c>
      <c r="B379" s="86"/>
      <c r="C379" s="194"/>
      <c r="D379" s="171"/>
      <c r="E379" s="173"/>
    </row>
    <row r="380" spans="1:5" x14ac:dyDescent="0.3">
      <c r="A380" s="195" t="s">
        <v>83</v>
      </c>
      <c r="B380" s="86"/>
      <c r="C380" s="87"/>
      <c r="D380" s="171"/>
      <c r="E380" s="173"/>
    </row>
    <row r="381" spans="1:5" x14ac:dyDescent="0.3">
      <c r="A381" s="80" t="s">
        <v>655</v>
      </c>
      <c r="B381" s="79">
        <v>0</v>
      </c>
      <c r="C381" s="81">
        <v>56.03</v>
      </c>
      <c r="D381" s="171" t="s">
        <v>230</v>
      </c>
      <c r="E381" s="173"/>
    </row>
    <row r="382" spans="1:5" x14ac:dyDescent="0.3">
      <c r="A382" s="80" t="s">
        <v>656</v>
      </c>
      <c r="B382" s="79">
        <v>0</v>
      </c>
      <c r="C382" s="81">
        <v>58.96</v>
      </c>
      <c r="D382" s="171" t="s">
        <v>230</v>
      </c>
      <c r="E382" s="173"/>
    </row>
    <row r="383" spans="1:5" x14ac:dyDescent="0.3">
      <c r="A383" s="80" t="s">
        <v>657</v>
      </c>
      <c r="B383" s="79">
        <v>0</v>
      </c>
      <c r="C383" s="81">
        <v>58.96</v>
      </c>
      <c r="D383" s="171" t="s">
        <v>230</v>
      </c>
      <c r="E383" s="173"/>
    </row>
    <row r="384" spans="1:5" x14ac:dyDescent="0.3">
      <c r="A384" s="80" t="s">
        <v>658</v>
      </c>
      <c r="B384" s="79">
        <v>0</v>
      </c>
      <c r="C384" s="81">
        <v>56.95</v>
      </c>
      <c r="D384" s="171" t="s">
        <v>230</v>
      </c>
      <c r="E384" s="173"/>
    </row>
    <row r="385" spans="1:5" x14ac:dyDescent="0.3">
      <c r="A385" s="80" t="s">
        <v>659</v>
      </c>
      <c r="B385" s="79">
        <v>0</v>
      </c>
      <c r="C385" s="81">
        <v>92.02</v>
      </c>
      <c r="D385" s="171" t="s">
        <v>230</v>
      </c>
      <c r="E385" s="173"/>
    </row>
    <row r="386" spans="1:5" x14ac:dyDescent="0.3">
      <c r="A386" s="80" t="s">
        <v>101</v>
      </c>
      <c r="B386" s="79">
        <v>0</v>
      </c>
      <c r="C386" s="81">
        <v>79.239999999999995</v>
      </c>
      <c r="D386" s="171" t="s">
        <v>145</v>
      </c>
      <c r="E386" s="173"/>
    </row>
    <row r="387" spans="1:5" x14ac:dyDescent="0.3">
      <c r="A387" s="80" t="s">
        <v>102</v>
      </c>
      <c r="B387" s="79">
        <v>0</v>
      </c>
      <c r="C387" s="81">
        <v>79.239999999999995</v>
      </c>
      <c r="D387" s="171" t="s">
        <v>145</v>
      </c>
      <c r="E387" s="173"/>
    </row>
    <row r="388" spans="1:5" x14ac:dyDescent="0.3">
      <c r="A388" s="80" t="s">
        <v>183</v>
      </c>
      <c r="B388" s="79">
        <v>0</v>
      </c>
      <c r="C388" s="81">
        <v>35.89</v>
      </c>
      <c r="D388" s="171" t="s">
        <v>230</v>
      </c>
      <c r="E388" s="173"/>
    </row>
    <row r="389" spans="1:5" x14ac:dyDescent="0.3">
      <c r="A389" s="80" t="s">
        <v>278</v>
      </c>
      <c r="B389" s="79">
        <v>0</v>
      </c>
      <c r="C389" s="81">
        <v>58.12</v>
      </c>
      <c r="D389" s="171" t="s">
        <v>230</v>
      </c>
      <c r="E389" s="173"/>
    </row>
    <row r="390" spans="1:5" x14ac:dyDescent="0.3">
      <c r="A390" s="80" t="s">
        <v>660</v>
      </c>
      <c r="B390" s="79">
        <v>0</v>
      </c>
      <c r="C390" s="81">
        <v>57.55</v>
      </c>
      <c r="D390" s="171" t="s">
        <v>230</v>
      </c>
      <c r="E390" s="173"/>
    </row>
    <row r="391" spans="1:5" x14ac:dyDescent="0.3">
      <c r="A391" s="80" t="s">
        <v>567</v>
      </c>
      <c r="B391" s="79">
        <v>0</v>
      </c>
      <c r="C391" s="81">
        <v>2.11</v>
      </c>
      <c r="D391" s="171" t="s">
        <v>230</v>
      </c>
      <c r="E391" s="173"/>
    </row>
    <row r="392" spans="1:5" x14ac:dyDescent="0.3">
      <c r="A392" s="80" t="s">
        <v>91</v>
      </c>
      <c r="B392" s="79">
        <v>0</v>
      </c>
      <c r="C392" s="81">
        <v>1.46</v>
      </c>
      <c r="D392" s="171" t="s">
        <v>230</v>
      </c>
      <c r="E392" s="173"/>
    </row>
    <row r="393" spans="1:5" x14ac:dyDescent="0.3">
      <c r="A393" s="80" t="s">
        <v>92</v>
      </c>
      <c r="B393" s="79">
        <v>0</v>
      </c>
      <c r="C393" s="81">
        <v>1</v>
      </c>
      <c r="D393" s="171" t="s">
        <v>230</v>
      </c>
      <c r="E393" s="173"/>
    </row>
    <row r="394" spans="1:5" x14ac:dyDescent="0.3">
      <c r="A394" s="80" t="s">
        <v>93</v>
      </c>
      <c r="B394" s="79">
        <v>0</v>
      </c>
      <c r="C394" s="81">
        <v>1</v>
      </c>
      <c r="D394" s="171" t="s">
        <v>230</v>
      </c>
      <c r="E394" s="173"/>
    </row>
    <row r="395" spans="1:5" x14ac:dyDescent="0.3">
      <c r="A395" s="80" t="s">
        <v>568</v>
      </c>
      <c r="B395" s="79">
        <v>0</v>
      </c>
      <c r="C395" s="81">
        <v>7.61</v>
      </c>
      <c r="D395" s="171" t="s">
        <v>230</v>
      </c>
      <c r="E395" s="173"/>
    </row>
    <row r="396" spans="1:5" x14ac:dyDescent="0.3">
      <c r="A396" s="80" t="s">
        <v>569</v>
      </c>
      <c r="B396" s="79">
        <v>0</v>
      </c>
      <c r="C396" s="81">
        <v>55.89</v>
      </c>
      <c r="D396" s="171" t="s">
        <v>230</v>
      </c>
      <c r="E396" s="173"/>
    </row>
    <row r="397" spans="1:5" x14ac:dyDescent="0.3">
      <c r="A397" s="186" t="s">
        <v>603</v>
      </c>
      <c r="B397" s="82"/>
      <c r="C397" s="185">
        <f>SUM(C381:C396)</f>
        <v>702.03000000000009</v>
      </c>
      <c r="D397" s="171"/>
      <c r="E397" s="173"/>
    </row>
    <row r="398" spans="1:5" x14ac:dyDescent="0.3">
      <c r="A398" s="195" t="s">
        <v>86</v>
      </c>
      <c r="B398" s="86"/>
      <c r="C398" s="87"/>
      <c r="D398" s="171"/>
      <c r="E398" s="173"/>
    </row>
    <row r="399" spans="1:5" x14ac:dyDescent="0.3">
      <c r="A399" s="80" t="s">
        <v>661</v>
      </c>
      <c r="B399" s="79">
        <v>1</v>
      </c>
      <c r="C399" s="81">
        <v>56.94</v>
      </c>
      <c r="D399" s="171" t="s">
        <v>230</v>
      </c>
      <c r="E399" s="173"/>
    </row>
    <row r="400" spans="1:5" x14ac:dyDescent="0.3">
      <c r="A400" s="80" t="s">
        <v>662</v>
      </c>
      <c r="B400" s="79">
        <v>1</v>
      </c>
      <c r="C400" s="81">
        <v>57.01</v>
      </c>
      <c r="D400" s="171" t="s">
        <v>230</v>
      </c>
      <c r="E400" s="173"/>
    </row>
    <row r="401" spans="1:5" x14ac:dyDescent="0.3">
      <c r="A401" s="80" t="s">
        <v>663</v>
      </c>
      <c r="B401" s="79">
        <v>1</v>
      </c>
      <c r="C401" s="81">
        <v>56.94</v>
      </c>
      <c r="D401" s="171" t="s">
        <v>230</v>
      </c>
      <c r="E401" s="173"/>
    </row>
    <row r="402" spans="1:5" x14ac:dyDescent="0.3">
      <c r="A402" s="80" t="s">
        <v>664</v>
      </c>
      <c r="B402" s="79">
        <v>1</v>
      </c>
      <c r="C402" s="81">
        <v>39.97</v>
      </c>
      <c r="D402" s="171" t="s">
        <v>230</v>
      </c>
      <c r="E402" s="173"/>
    </row>
    <row r="403" spans="1:5" x14ac:dyDescent="0.3">
      <c r="A403" s="80" t="s">
        <v>665</v>
      </c>
      <c r="B403" s="79">
        <v>1</v>
      </c>
      <c r="C403" s="81">
        <v>52.23</v>
      </c>
      <c r="D403" s="171" t="s">
        <v>230</v>
      </c>
      <c r="E403" s="173"/>
    </row>
    <row r="404" spans="1:5" x14ac:dyDescent="0.3">
      <c r="A404" s="80" t="s">
        <v>666</v>
      </c>
      <c r="B404" s="79">
        <v>1</v>
      </c>
      <c r="C404" s="81">
        <v>56.96</v>
      </c>
      <c r="D404" s="171" t="s">
        <v>230</v>
      </c>
      <c r="E404" s="173"/>
    </row>
    <row r="405" spans="1:5" x14ac:dyDescent="0.3">
      <c r="A405" s="80" t="s">
        <v>667</v>
      </c>
      <c r="B405" s="79">
        <v>1</v>
      </c>
      <c r="C405" s="81">
        <v>66.03</v>
      </c>
      <c r="D405" s="171" t="s">
        <v>230</v>
      </c>
      <c r="E405" s="173"/>
    </row>
    <row r="406" spans="1:5" x14ac:dyDescent="0.3">
      <c r="A406" s="80" t="s">
        <v>668</v>
      </c>
      <c r="B406" s="79">
        <v>1</v>
      </c>
      <c r="C406" s="81">
        <v>19.940000000000001</v>
      </c>
      <c r="D406" s="171" t="s">
        <v>230</v>
      </c>
      <c r="E406" s="173"/>
    </row>
    <row r="407" spans="1:5" x14ac:dyDescent="0.3">
      <c r="A407" s="80" t="s">
        <v>669</v>
      </c>
      <c r="B407" s="79">
        <v>1</v>
      </c>
      <c r="C407" s="81">
        <v>20.02</v>
      </c>
      <c r="D407" s="171" t="s">
        <v>230</v>
      </c>
      <c r="E407" s="173"/>
    </row>
    <row r="408" spans="1:5" x14ac:dyDescent="0.3">
      <c r="A408" s="80" t="s">
        <v>569</v>
      </c>
      <c r="B408" s="79">
        <v>1</v>
      </c>
      <c r="C408" s="81">
        <v>274.23</v>
      </c>
      <c r="D408" s="171" t="s">
        <v>230</v>
      </c>
      <c r="E408" s="173"/>
    </row>
    <row r="409" spans="1:5" x14ac:dyDescent="0.3">
      <c r="A409" s="80" t="s">
        <v>567</v>
      </c>
      <c r="B409" s="79">
        <v>1</v>
      </c>
      <c r="C409" s="81">
        <v>2.11</v>
      </c>
      <c r="D409" s="171" t="s">
        <v>230</v>
      </c>
      <c r="E409" s="173"/>
    </row>
    <row r="410" spans="1:5" x14ac:dyDescent="0.3">
      <c r="A410" s="80" t="s">
        <v>91</v>
      </c>
      <c r="B410" s="79">
        <v>1</v>
      </c>
      <c r="C410" s="81">
        <v>1.46</v>
      </c>
      <c r="D410" s="171" t="s">
        <v>230</v>
      </c>
      <c r="E410" s="173"/>
    </row>
    <row r="411" spans="1:5" x14ac:dyDescent="0.3">
      <c r="A411" s="80" t="s">
        <v>92</v>
      </c>
      <c r="B411" s="79">
        <v>1</v>
      </c>
      <c r="C411" s="81">
        <v>1</v>
      </c>
      <c r="D411" s="171" t="s">
        <v>230</v>
      </c>
      <c r="E411" s="173"/>
    </row>
    <row r="412" spans="1:5" x14ac:dyDescent="0.3">
      <c r="A412" s="80" t="s">
        <v>93</v>
      </c>
      <c r="B412" s="79">
        <v>1</v>
      </c>
      <c r="C412" s="81">
        <v>1</v>
      </c>
      <c r="D412" s="171" t="s">
        <v>230</v>
      </c>
      <c r="E412" s="173"/>
    </row>
    <row r="413" spans="1:5" x14ac:dyDescent="0.3">
      <c r="A413" s="80" t="s">
        <v>568</v>
      </c>
      <c r="B413" s="79">
        <v>1</v>
      </c>
      <c r="C413" s="81">
        <v>7.61</v>
      </c>
      <c r="D413" s="171" t="s">
        <v>230</v>
      </c>
      <c r="E413" s="173"/>
    </row>
    <row r="414" spans="1:5" x14ac:dyDescent="0.3">
      <c r="A414" s="80" t="s">
        <v>183</v>
      </c>
      <c r="B414" s="79">
        <v>1</v>
      </c>
      <c r="C414" s="81">
        <v>35.89</v>
      </c>
      <c r="D414" s="171" t="s">
        <v>230</v>
      </c>
      <c r="E414" s="173"/>
    </row>
    <row r="415" spans="1:5" x14ac:dyDescent="0.3">
      <c r="A415" s="80" t="s">
        <v>278</v>
      </c>
      <c r="B415" s="79">
        <v>1</v>
      </c>
      <c r="C415" s="81">
        <v>58.12</v>
      </c>
      <c r="D415" s="171" t="s">
        <v>230</v>
      </c>
      <c r="E415" s="173"/>
    </row>
    <row r="416" spans="1:5" x14ac:dyDescent="0.3">
      <c r="A416" s="186" t="s">
        <v>525</v>
      </c>
      <c r="B416" s="82"/>
      <c r="C416" s="185">
        <f>SUM(C399:C415)</f>
        <v>807.46</v>
      </c>
      <c r="D416" s="171"/>
      <c r="E416" s="173"/>
    </row>
    <row r="417" spans="1:5" x14ac:dyDescent="0.3">
      <c r="A417" s="195" t="s">
        <v>88</v>
      </c>
      <c r="B417" s="86"/>
      <c r="C417" s="87"/>
      <c r="D417" s="171"/>
      <c r="E417" s="173"/>
    </row>
    <row r="418" spans="1:5" x14ac:dyDescent="0.3">
      <c r="A418" s="80" t="s">
        <v>670</v>
      </c>
      <c r="B418" s="79">
        <v>2</v>
      </c>
      <c r="C418" s="81">
        <v>55.67</v>
      </c>
      <c r="D418" s="171" t="s">
        <v>230</v>
      </c>
      <c r="E418" s="173"/>
    </row>
    <row r="419" spans="1:5" x14ac:dyDescent="0.3">
      <c r="A419" s="80" t="s">
        <v>671</v>
      </c>
      <c r="B419" s="79">
        <v>2</v>
      </c>
      <c r="C419" s="81">
        <v>58.14</v>
      </c>
      <c r="D419" s="171" t="s">
        <v>230</v>
      </c>
      <c r="E419" s="173"/>
    </row>
    <row r="420" spans="1:5" x14ac:dyDescent="0.3">
      <c r="A420" s="80" t="s">
        <v>672</v>
      </c>
      <c r="B420" s="79">
        <v>2</v>
      </c>
      <c r="C420" s="81">
        <v>56.96</v>
      </c>
      <c r="D420" s="171" t="s">
        <v>230</v>
      </c>
      <c r="E420" s="173"/>
    </row>
    <row r="421" spans="1:5" x14ac:dyDescent="0.3">
      <c r="A421" s="80" t="s">
        <v>673</v>
      </c>
      <c r="B421" s="79">
        <v>2</v>
      </c>
      <c r="C421" s="81">
        <v>37.51</v>
      </c>
      <c r="D421" s="171" t="s">
        <v>230</v>
      </c>
      <c r="E421" s="173"/>
    </row>
    <row r="422" spans="1:5" x14ac:dyDescent="0.3">
      <c r="A422" s="80" t="s">
        <v>674</v>
      </c>
      <c r="B422" s="79">
        <v>2</v>
      </c>
      <c r="C422" s="81">
        <v>49.03</v>
      </c>
      <c r="D422" s="171" t="s">
        <v>230</v>
      </c>
      <c r="E422" s="173"/>
    </row>
    <row r="423" spans="1:5" x14ac:dyDescent="0.3">
      <c r="A423" s="80" t="s">
        <v>675</v>
      </c>
      <c r="B423" s="79">
        <v>2</v>
      </c>
      <c r="C423" s="81">
        <v>56.76</v>
      </c>
      <c r="D423" s="171" t="s">
        <v>230</v>
      </c>
      <c r="E423" s="173"/>
    </row>
    <row r="424" spans="1:5" x14ac:dyDescent="0.3">
      <c r="A424" s="80" t="s">
        <v>676</v>
      </c>
      <c r="B424" s="79">
        <v>2</v>
      </c>
      <c r="C424" s="81">
        <v>58.04</v>
      </c>
      <c r="D424" s="171" t="s">
        <v>230</v>
      </c>
      <c r="E424" s="173"/>
    </row>
    <row r="425" spans="1:5" x14ac:dyDescent="0.3">
      <c r="A425" s="80" t="s">
        <v>677</v>
      </c>
      <c r="B425" s="79">
        <v>2</v>
      </c>
      <c r="C425" s="81">
        <v>56.99</v>
      </c>
      <c r="D425" s="171" t="s">
        <v>230</v>
      </c>
      <c r="E425" s="173"/>
    </row>
    <row r="426" spans="1:5" x14ac:dyDescent="0.3">
      <c r="A426" s="80" t="s">
        <v>569</v>
      </c>
      <c r="B426" s="79">
        <v>2</v>
      </c>
      <c r="C426" s="81">
        <v>194.94</v>
      </c>
      <c r="D426" s="171" t="s">
        <v>230</v>
      </c>
      <c r="E426" s="173"/>
    </row>
    <row r="427" spans="1:5" x14ac:dyDescent="0.3">
      <c r="A427" s="80" t="s">
        <v>567</v>
      </c>
      <c r="B427" s="79">
        <v>2</v>
      </c>
      <c r="C427" s="81">
        <v>2.11</v>
      </c>
      <c r="D427" s="171" t="s">
        <v>230</v>
      </c>
      <c r="E427" s="173"/>
    </row>
    <row r="428" spans="1:5" x14ac:dyDescent="0.3">
      <c r="A428" s="80" t="s">
        <v>91</v>
      </c>
      <c r="B428" s="79">
        <v>2</v>
      </c>
      <c r="C428" s="81">
        <v>1.46</v>
      </c>
      <c r="D428" s="171" t="s">
        <v>230</v>
      </c>
      <c r="E428" s="173"/>
    </row>
    <row r="429" spans="1:5" x14ac:dyDescent="0.3">
      <c r="A429" s="80" t="s">
        <v>92</v>
      </c>
      <c r="B429" s="79">
        <v>2</v>
      </c>
      <c r="C429" s="81">
        <v>1</v>
      </c>
      <c r="D429" s="171" t="s">
        <v>230</v>
      </c>
      <c r="E429" s="173"/>
    </row>
    <row r="430" spans="1:5" x14ac:dyDescent="0.3">
      <c r="A430" s="80" t="s">
        <v>93</v>
      </c>
      <c r="B430" s="79">
        <v>2</v>
      </c>
      <c r="C430" s="81">
        <v>1</v>
      </c>
      <c r="D430" s="171" t="s">
        <v>230</v>
      </c>
      <c r="E430" s="173"/>
    </row>
    <row r="431" spans="1:5" x14ac:dyDescent="0.3">
      <c r="A431" s="80" t="s">
        <v>568</v>
      </c>
      <c r="B431" s="79">
        <v>2</v>
      </c>
      <c r="C431" s="81">
        <v>7.61</v>
      </c>
      <c r="D431" s="171" t="s">
        <v>230</v>
      </c>
      <c r="E431" s="173"/>
    </row>
    <row r="432" spans="1:5" x14ac:dyDescent="0.3">
      <c r="A432" s="80" t="s">
        <v>183</v>
      </c>
      <c r="B432" s="79">
        <v>2</v>
      </c>
      <c r="C432" s="81">
        <v>35.89</v>
      </c>
      <c r="D432" s="171" t="s">
        <v>230</v>
      </c>
      <c r="E432" s="173"/>
    </row>
    <row r="433" spans="1:5" x14ac:dyDescent="0.3">
      <c r="A433" s="80" t="s">
        <v>278</v>
      </c>
      <c r="B433" s="79">
        <v>2</v>
      </c>
      <c r="C433" s="81">
        <v>58.12</v>
      </c>
      <c r="D433" s="171" t="s">
        <v>230</v>
      </c>
      <c r="E433" s="173"/>
    </row>
    <row r="434" spans="1:5" x14ac:dyDescent="0.3">
      <c r="A434" s="186" t="s">
        <v>525</v>
      </c>
      <c r="B434" s="82"/>
      <c r="C434" s="185">
        <f>SUM(C418:C433)</f>
        <v>731.23</v>
      </c>
      <c r="D434" s="171"/>
      <c r="E434" s="173"/>
    </row>
    <row r="435" spans="1:5" x14ac:dyDescent="0.3">
      <c r="A435" s="195" t="s">
        <v>89</v>
      </c>
      <c r="B435" s="86"/>
      <c r="C435" s="87"/>
      <c r="D435" s="237"/>
      <c r="E435" s="173"/>
    </row>
    <row r="436" spans="1:5" x14ac:dyDescent="0.3">
      <c r="A436" s="80" t="s">
        <v>678</v>
      </c>
      <c r="B436" s="79">
        <v>3</v>
      </c>
      <c r="C436" s="81">
        <v>48.68</v>
      </c>
      <c r="D436" s="237" t="s">
        <v>145</v>
      </c>
      <c r="E436" s="173"/>
    </row>
    <row r="437" spans="1:5" x14ac:dyDescent="0.3">
      <c r="A437" s="80" t="s">
        <v>679</v>
      </c>
      <c r="B437" s="79">
        <v>3</v>
      </c>
      <c r="C437" s="81">
        <v>48.35</v>
      </c>
      <c r="D437" s="237" t="s">
        <v>145</v>
      </c>
      <c r="E437" s="173"/>
    </row>
    <row r="438" spans="1:5" x14ac:dyDescent="0.3">
      <c r="A438" s="80" t="s">
        <v>680</v>
      </c>
      <c r="B438" s="79">
        <v>3</v>
      </c>
      <c r="C438" s="81">
        <v>156.12</v>
      </c>
      <c r="D438" s="171" t="s">
        <v>145</v>
      </c>
      <c r="E438" s="173"/>
    </row>
    <row r="439" spans="1:5" x14ac:dyDescent="0.3">
      <c r="A439" s="80" t="s">
        <v>331</v>
      </c>
      <c r="B439" s="79">
        <v>3</v>
      </c>
      <c r="C439" s="81">
        <v>215.87</v>
      </c>
      <c r="D439" s="171" t="s">
        <v>145</v>
      </c>
      <c r="E439" s="173"/>
    </row>
    <row r="440" spans="1:5" x14ac:dyDescent="0.3">
      <c r="A440" s="80" t="s">
        <v>183</v>
      </c>
      <c r="B440" s="79">
        <v>3</v>
      </c>
      <c r="C440" s="81">
        <v>35.89</v>
      </c>
      <c r="D440" s="171" t="s">
        <v>230</v>
      </c>
      <c r="E440" s="173"/>
    </row>
    <row r="441" spans="1:5" x14ac:dyDescent="0.3">
      <c r="A441" s="80" t="s">
        <v>567</v>
      </c>
      <c r="B441" s="79">
        <v>3</v>
      </c>
      <c r="C441" s="81">
        <v>2.11</v>
      </c>
      <c r="D441" s="171" t="s">
        <v>230</v>
      </c>
      <c r="E441" s="173"/>
    </row>
    <row r="442" spans="1:5" x14ac:dyDescent="0.3">
      <c r="A442" s="80" t="s">
        <v>91</v>
      </c>
      <c r="B442" s="79">
        <v>3</v>
      </c>
      <c r="C442" s="81">
        <v>1.46</v>
      </c>
      <c r="D442" s="171" t="s">
        <v>230</v>
      </c>
      <c r="E442" s="173"/>
    </row>
    <row r="443" spans="1:5" x14ac:dyDescent="0.3">
      <c r="A443" s="80" t="s">
        <v>92</v>
      </c>
      <c r="B443" s="79">
        <v>3</v>
      </c>
      <c r="C443" s="81">
        <v>1</v>
      </c>
      <c r="D443" s="171" t="s">
        <v>230</v>
      </c>
      <c r="E443" s="173"/>
    </row>
    <row r="444" spans="1:5" x14ac:dyDescent="0.3">
      <c r="A444" s="80" t="s">
        <v>93</v>
      </c>
      <c r="B444" s="79">
        <v>3</v>
      </c>
      <c r="C444" s="81">
        <v>1</v>
      </c>
      <c r="D444" s="171" t="s">
        <v>230</v>
      </c>
      <c r="E444" s="173"/>
    </row>
    <row r="445" spans="1:5" x14ac:dyDescent="0.3">
      <c r="A445" s="80" t="s">
        <v>568</v>
      </c>
      <c r="B445" s="79">
        <v>3</v>
      </c>
      <c r="C445" s="81">
        <v>7.61</v>
      </c>
      <c r="D445" s="171" t="s">
        <v>230</v>
      </c>
      <c r="E445" s="173"/>
    </row>
    <row r="446" spans="1:5" x14ac:dyDescent="0.3">
      <c r="A446" s="80" t="s">
        <v>569</v>
      </c>
      <c r="B446" s="79">
        <v>3</v>
      </c>
      <c r="C446" s="81">
        <v>89.16</v>
      </c>
      <c r="D446" s="171" t="s">
        <v>230</v>
      </c>
      <c r="E446" s="173"/>
    </row>
    <row r="447" spans="1:5" x14ac:dyDescent="0.3">
      <c r="A447" s="186" t="s">
        <v>525</v>
      </c>
      <c r="B447" s="82"/>
      <c r="C447" s="185">
        <f>SUM(C436:C446)</f>
        <v>607.24999999999989</v>
      </c>
      <c r="D447" s="171"/>
      <c r="E447" s="173"/>
    </row>
    <row r="448" spans="1:5" x14ac:dyDescent="0.3">
      <c r="A448" s="188" t="s">
        <v>681</v>
      </c>
      <c r="B448" s="79"/>
      <c r="C448" s="176">
        <f>SUM(C447,C434,C416,C397)</f>
        <v>2847.9700000000003</v>
      </c>
      <c r="D448" s="171"/>
      <c r="E448" s="173"/>
    </row>
    <row r="449" spans="1:5" x14ac:dyDescent="0.3">
      <c r="A449" s="83"/>
      <c r="B449" s="79"/>
      <c r="C449" s="81"/>
      <c r="D449" s="171"/>
      <c r="E449" s="173"/>
    </row>
    <row r="450" spans="1:5" x14ac:dyDescent="0.3">
      <c r="A450" s="191" t="s">
        <v>682</v>
      </c>
      <c r="B450" s="86"/>
      <c r="C450" s="194"/>
      <c r="D450" s="171"/>
      <c r="E450" s="173"/>
    </row>
    <row r="451" spans="1:5" x14ac:dyDescent="0.3">
      <c r="A451" s="195" t="s">
        <v>103</v>
      </c>
      <c r="B451" s="86"/>
      <c r="C451" s="87"/>
      <c r="D451" s="171"/>
      <c r="E451" s="173"/>
    </row>
    <row r="452" spans="1:5" x14ac:dyDescent="0.3">
      <c r="A452" s="80" t="s">
        <v>683</v>
      </c>
      <c r="B452" s="79">
        <v>-1</v>
      </c>
      <c r="C452" s="196">
        <v>4722.1400000000003</v>
      </c>
      <c r="D452" s="171"/>
      <c r="E452" s="173"/>
    </row>
    <row r="453" spans="1:5" x14ac:dyDescent="0.3">
      <c r="A453" s="195" t="s">
        <v>104</v>
      </c>
      <c r="B453" s="79"/>
      <c r="C453" s="81"/>
      <c r="D453" s="171"/>
      <c r="E453" s="173"/>
    </row>
    <row r="454" spans="1:5" x14ac:dyDescent="0.3">
      <c r="A454" s="80" t="s">
        <v>684</v>
      </c>
      <c r="B454" s="79">
        <v>0</v>
      </c>
      <c r="C454" s="81">
        <v>59.97</v>
      </c>
      <c r="D454" s="171" t="s">
        <v>230</v>
      </c>
      <c r="E454" s="173"/>
    </row>
    <row r="455" spans="1:5" x14ac:dyDescent="0.3">
      <c r="A455" s="80" t="s">
        <v>685</v>
      </c>
      <c r="B455" s="79">
        <v>0</v>
      </c>
      <c r="C455" s="81">
        <v>59.97</v>
      </c>
      <c r="D455" s="171" t="s">
        <v>230</v>
      </c>
      <c r="E455" s="173"/>
    </row>
    <row r="456" spans="1:5" x14ac:dyDescent="0.3">
      <c r="A456" s="80" t="s">
        <v>686</v>
      </c>
      <c r="B456" s="79">
        <v>0</v>
      </c>
      <c r="C456" s="81">
        <v>56.02</v>
      </c>
      <c r="D456" s="171" t="s">
        <v>230</v>
      </c>
      <c r="E456" s="173"/>
    </row>
    <row r="457" spans="1:5" x14ac:dyDescent="0.3">
      <c r="A457" s="80" t="s">
        <v>687</v>
      </c>
      <c r="B457" s="79">
        <v>0</v>
      </c>
      <c r="C457" s="81">
        <v>59.97</v>
      </c>
      <c r="D457" s="171" t="s">
        <v>230</v>
      </c>
      <c r="E457" s="173"/>
    </row>
    <row r="458" spans="1:5" x14ac:dyDescent="0.3">
      <c r="A458" s="80" t="s">
        <v>688</v>
      </c>
      <c r="B458" s="79">
        <v>0</v>
      </c>
      <c r="C458" s="81">
        <v>56.02</v>
      </c>
      <c r="D458" s="171" t="s">
        <v>230</v>
      </c>
      <c r="E458" s="173"/>
    </row>
    <row r="459" spans="1:5" x14ac:dyDescent="0.3">
      <c r="A459" s="80" t="s">
        <v>689</v>
      </c>
      <c r="B459" s="79">
        <v>0</v>
      </c>
      <c r="C459" s="81">
        <v>56.02</v>
      </c>
      <c r="D459" s="171" t="s">
        <v>230</v>
      </c>
      <c r="E459" s="173"/>
    </row>
    <row r="460" spans="1:5" x14ac:dyDescent="0.3">
      <c r="A460" s="80" t="s">
        <v>690</v>
      </c>
      <c r="B460" s="79">
        <v>0</v>
      </c>
      <c r="C460" s="81">
        <v>56.02</v>
      </c>
      <c r="D460" s="171" t="s">
        <v>230</v>
      </c>
      <c r="E460" s="173"/>
    </row>
    <row r="461" spans="1:5" x14ac:dyDescent="0.3">
      <c r="A461" s="80" t="s">
        <v>691</v>
      </c>
      <c r="B461" s="79">
        <v>0</v>
      </c>
      <c r="C461" s="81">
        <v>56.02</v>
      </c>
      <c r="D461" s="171" t="s">
        <v>230</v>
      </c>
      <c r="E461" s="173"/>
    </row>
    <row r="462" spans="1:5" x14ac:dyDescent="0.3">
      <c r="A462" s="80" t="s">
        <v>692</v>
      </c>
      <c r="B462" s="79">
        <v>0</v>
      </c>
      <c r="C462" s="81">
        <v>56.02</v>
      </c>
      <c r="D462" s="171" t="s">
        <v>230</v>
      </c>
      <c r="E462" s="173"/>
    </row>
    <row r="463" spans="1:5" x14ac:dyDescent="0.3">
      <c r="A463" s="80" t="s">
        <v>693</v>
      </c>
      <c r="B463" s="79">
        <v>0</v>
      </c>
      <c r="C463" s="81">
        <v>56.02</v>
      </c>
      <c r="D463" s="171" t="s">
        <v>230</v>
      </c>
      <c r="E463" s="173"/>
    </row>
    <row r="464" spans="1:5" x14ac:dyDescent="0.3">
      <c r="A464" s="80" t="s">
        <v>694</v>
      </c>
      <c r="B464" s="79">
        <v>0</v>
      </c>
      <c r="C464" s="81">
        <v>56.02</v>
      </c>
      <c r="D464" s="171" t="s">
        <v>230</v>
      </c>
      <c r="E464" s="173"/>
    </row>
    <row r="465" spans="1:5" x14ac:dyDescent="0.3">
      <c r="A465" s="80" t="s">
        <v>105</v>
      </c>
      <c r="B465" s="79">
        <v>0</v>
      </c>
      <c r="C465" s="81">
        <v>17.02</v>
      </c>
      <c r="D465" s="171" t="s">
        <v>230</v>
      </c>
      <c r="E465" s="173"/>
    </row>
    <row r="466" spans="1:5" x14ac:dyDescent="0.3">
      <c r="A466" s="80" t="s">
        <v>695</v>
      </c>
      <c r="B466" s="79">
        <v>0</v>
      </c>
      <c r="C466" s="81">
        <v>45.11</v>
      </c>
      <c r="D466" s="171" t="s">
        <v>230</v>
      </c>
      <c r="E466" s="173"/>
    </row>
    <row r="467" spans="1:5" x14ac:dyDescent="0.3">
      <c r="A467" s="80" t="s">
        <v>183</v>
      </c>
      <c r="B467" s="79">
        <v>0</v>
      </c>
      <c r="C467" s="81">
        <v>78.010000000000005</v>
      </c>
      <c r="D467" s="171" t="s">
        <v>230</v>
      </c>
      <c r="E467" s="173"/>
    </row>
    <row r="468" spans="1:5" x14ac:dyDescent="0.3">
      <c r="A468" s="80" t="s">
        <v>96</v>
      </c>
      <c r="B468" s="79">
        <v>0</v>
      </c>
      <c r="C468" s="81">
        <v>8.42</v>
      </c>
      <c r="D468" s="171" t="s">
        <v>230</v>
      </c>
      <c r="E468" s="173"/>
    </row>
    <row r="469" spans="1:5" x14ac:dyDescent="0.3">
      <c r="A469" s="80" t="s">
        <v>567</v>
      </c>
      <c r="B469" s="79">
        <v>0</v>
      </c>
      <c r="C469" s="81">
        <v>8.42</v>
      </c>
      <c r="D469" s="171" t="s">
        <v>230</v>
      </c>
      <c r="E469" s="173"/>
    </row>
    <row r="470" spans="1:5" x14ac:dyDescent="0.3">
      <c r="A470" s="80" t="s">
        <v>569</v>
      </c>
      <c r="B470" s="79">
        <v>0</v>
      </c>
      <c r="C470" s="81">
        <v>271.01</v>
      </c>
      <c r="D470" s="171" t="s">
        <v>230</v>
      </c>
      <c r="E470" s="173"/>
    </row>
    <row r="471" spans="1:5" x14ac:dyDescent="0.3">
      <c r="A471" s="80" t="s">
        <v>278</v>
      </c>
      <c r="B471" s="79">
        <v>0</v>
      </c>
      <c r="C471" s="81">
        <v>55.71</v>
      </c>
      <c r="D471" s="171" t="s">
        <v>230</v>
      </c>
      <c r="E471" s="173"/>
    </row>
    <row r="472" spans="1:5" x14ac:dyDescent="0.3">
      <c r="A472" s="80" t="s">
        <v>316</v>
      </c>
      <c r="B472" s="79">
        <v>0</v>
      </c>
      <c r="C472" s="81">
        <v>2.6</v>
      </c>
      <c r="D472" s="171" t="s">
        <v>145</v>
      </c>
      <c r="E472" s="173"/>
    </row>
    <row r="473" spans="1:5" x14ac:dyDescent="0.3">
      <c r="A473" s="80" t="s">
        <v>183</v>
      </c>
      <c r="B473" s="79">
        <v>0</v>
      </c>
      <c r="C473" s="81">
        <v>6.03</v>
      </c>
      <c r="D473" s="171" t="s">
        <v>230</v>
      </c>
      <c r="E473" s="173"/>
    </row>
    <row r="474" spans="1:5" x14ac:dyDescent="0.3">
      <c r="A474" s="80" t="s">
        <v>278</v>
      </c>
      <c r="B474" s="79">
        <v>0</v>
      </c>
      <c r="C474" s="81">
        <v>55.71</v>
      </c>
      <c r="D474" s="171" t="s">
        <v>230</v>
      </c>
      <c r="E474" s="173"/>
    </row>
    <row r="475" spans="1:5" x14ac:dyDescent="0.3">
      <c r="A475" s="186" t="s">
        <v>603</v>
      </c>
      <c r="B475" s="82"/>
      <c r="C475" s="185">
        <f>SUM(C454:C474)</f>
        <v>1176.1099999999999</v>
      </c>
      <c r="D475" s="171"/>
      <c r="E475" s="173"/>
    </row>
    <row r="476" spans="1:5" x14ac:dyDescent="0.3">
      <c r="A476" s="195" t="s">
        <v>696</v>
      </c>
      <c r="B476" s="86"/>
      <c r="C476" s="87"/>
      <c r="D476" s="171"/>
      <c r="E476" s="173"/>
    </row>
    <row r="477" spans="1:5" x14ac:dyDescent="0.3">
      <c r="A477" s="80" t="s">
        <v>183</v>
      </c>
      <c r="B477" s="79">
        <v>1</v>
      </c>
      <c r="C477" s="81">
        <v>39.01</v>
      </c>
      <c r="D477" s="171" t="s">
        <v>230</v>
      </c>
      <c r="E477" s="173"/>
    </row>
    <row r="478" spans="1:5" x14ac:dyDescent="0.3">
      <c r="A478" s="80" t="s">
        <v>697</v>
      </c>
      <c r="B478" s="79">
        <v>1</v>
      </c>
      <c r="C478" s="81">
        <v>56.01</v>
      </c>
      <c r="D478" s="171" t="s">
        <v>230</v>
      </c>
      <c r="E478" s="173"/>
    </row>
    <row r="479" spans="1:5" x14ac:dyDescent="0.3">
      <c r="A479" s="80" t="s">
        <v>698</v>
      </c>
      <c r="B479" s="79">
        <v>1</v>
      </c>
      <c r="C479" s="81">
        <v>43.02</v>
      </c>
      <c r="D479" s="171" t="s">
        <v>230</v>
      </c>
      <c r="E479" s="173"/>
    </row>
    <row r="480" spans="1:5" x14ac:dyDescent="0.3">
      <c r="A480" s="80" t="s">
        <v>699</v>
      </c>
      <c r="B480" s="79">
        <v>1</v>
      </c>
      <c r="C480" s="81">
        <v>45.94</v>
      </c>
      <c r="D480" s="171" t="s">
        <v>230</v>
      </c>
      <c r="E480" s="173"/>
    </row>
    <row r="481" spans="1:5" x14ac:dyDescent="0.3">
      <c r="A481" s="80" t="s">
        <v>700</v>
      </c>
      <c r="B481" s="79">
        <v>1</v>
      </c>
      <c r="C481" s="81">
        <v>59.97</v>
      </c>
      <c r="D481" s="171" t="s">
        <v>230</v>
      </c>
      <c r="E481" s="173"/>
    </row>
    <row r="482" spans="1:5" x14ac:dyDescent="0.3">
      <c r="A482" s="80" t="s">
        <v>701</v>
      </c>
      <c r="B482" s="79">
        <v>1</v>
      </c>
      <c r="C482" s="81">
        <v>56.02</v>
      </c>
      <c r="D482" s="171" t="s">
        <v>230</v>
      </c>
      <c r="E482" s="173"/>
    </row>
    <row r="483" spans="1:5" x14ac:dyDescent="0.3">
      <c r="A483" s="80" t="s">
        <v>702</v>
      </c>
      <c r="B483" s="79">
        <v>1</v>
      </c>
      <c r="C483" s="81">
        <v>56.02</v>
      </c>
      <c r="D483" s="171" t="s">
        <v>230</v>
      </c>
      <c r="E483" s="173"/>
    </row>
    <row r="484" spans="1:5" x14ac:dyDescent="0.3">
      <c r="A484" s="80" t="s">
        <v>703</v>
      </c>
      <c r="B484" s="79">
        <v>1</v>
      </c>
      <c r="C484" s="81">
        <v>56.02</v>
      </c>
      <c r="D484" s="171" t="s">
        <v>230</v>
      </c>
      <c r="E484" s="173"/>
    </row>
    <row r="485" spans="1:5" x14ac:dyDescent="0.3">
      <c r="A485" s="80" t="s">
        <v>704</v>
      </c>
      <c r="B485" s="79">
        <v>1</v>
      </c>
      <c r="C485" s="81">
        <v>56.02</v>
      </c>
      <c r="D485" s="171" t="s">
        <v>230</v>
      </c>
      <c r="E485" s="173"/>
    </row>
    <row r="486" spans="1:5" x14ac:dyDescent="0.3">
      <c r="A486" s="80" t="s">
        <v>705</v>
      </c>
      <c r="B486" s="79">
        <v>1</v>
      </c>
      <c r="C486" s="81">
        <v>56.02</v>
      </c>
      <c r="D486" s="171" t="s">
        <v>230</v>
      </c>
      <c r="E486" s="173"/>
    </row>
    <row r="487" spans="1:5" x14ac:dyDescent="0.3">
      <c r="A487" s="80" t="s">
        <v>706</v>
      </c>
      <c r="B487" s="79">
        <v>1</v>
      </c>
      <c r="C487" s="81">
        <v>56.02</v>
      </c>
      <c r="D487" s="171" t="s">
        <v>230</v>
      </c>
      <c r="E487" s="173"/>
    </row>
    <row r="488" spans="1:5" x14ac:dyDescent="0.3">
      <c r="A488" s="80" t="s">
        <v>707</v>
      </c>
      <c r="B488" s="79">
        <v>1</v>
      </c>
      <c r="C488" s="81">
        <v>56.02</v>
      </c>
      <c r="D488" s="171" t="s">
        <v>230</v>
      </c>
      <c r="E488" s="173"/>
    </row>
    <row r="489" spans="1:5" x14ac:dyDescent="0.3">
      <c r="A489" s="80" t="s">
        <v>708</v>
      </c>
      <c r="B489" s="79">
        <v>1</v>
      </c>
      <c r="C489" s="81">
        <v>25.02</v>
      </c>
      <c r="D489" s="237" t="s">
        <v>145</v>
      </c>
      <c r="E489" s="173"/>
    </row>
    <row r="490" spans="1:5" x14ac:dyDescent="0.3">
      <c r="A490" s="80" t="s">
        <v>709</v>
      </c>
      <c r="B490" s="79">
        <v>1</v>
      </c>
      <c r="C490" s="81">
        <v>59.97</v>
      </c>
      <c r="D490" s="237" t="s">
        <v>230</v>
      </c>
      <c r="E490" s="173"/>
    </row>
    <row r="491" spans="1:5" x14ac:dyDescent="0.3">
      <c r="A491" s="80" t="s">
        <v>710</v>
      </c>
      <c r="B491" s="79">
        <v>1</v>
      </c>
      <c r="C491" s="81">
        <v>59.97</v>
      </c>
      <c r="D491" s="237" t="s">
        <v>230</v>
      </c>
      <c r="E491" s="173"/>
    </row>
    <row r="492" spans="1:5" x14ac:dyDescent="0.3">
      <c r="A492" s="80" t="s">
        <v>711</v>
      </c>
      <c r="B492" s="79">
        <v>1</v>
      </c>
      <c r="C492" s="81">
        <v>22.04</v>
      </c>
      <c r="D492" s="237" t="s">
        <v>145</v>
      </c>
      <c r="E492" s="173"/>
    </row>
    <row r="493" spans="1:5" x14ac:dyDescent="0.3">
      <c r="A493" s="80" t="s">
        <v>712</v>
      </c>
      <c r="B493" s="79">
        <v>1</v>
      </c>
      <c r="C493" s="81">
        <v>22.04</v>
      </c>
      <c r="D493" s="237" t="s">
        <v>145</v>
      </c>
      <c r="E493" s="173"/>
    </row>
    <row r="494" spans="1:5" x14ac:dyDescent="0.3">
      <c r="A494" s="80" t="s">
        <v>96</v>
      </c>
      <c r="B494" s="79">
        <v>1</v>
      </c>
      <c r="C494" s="81">
        <v>8.42</v>
      </c>
      <c r="D494" s="171" t="s">
        <v>230</v>
      </c>
      <c r="E494" s="173"/>
    </row>
    <row r="495" spans="1:5" x14ac:dyDescent="0.3">
      <c r="A495" s="80" t="s">
        <v>567</v>
      </c>
      <c r="B495" s="79">
        <v>1</v>
      </c>
      <c r="C495" s="81">
        <v>8.42</v>
      </c>
      <c r="D495" s="171" t="s">
        <v>230</v>
      </c>
      <c r="E495" s="173"/>
    </row>
    <row r="496" spans="1:5" x14ac:dyDescent="0.3">
      <c r="A496" s="80" t="s">
        <v>569</v>
      </c>
      <c r="B496" s="79">
        <v>1</v>
      </c>
      <c r="C496" s="81">
        <v>324.54000000000002</v>
      </c>
      <c r="D496" s="171" t="s">
        <v>230</v>
      </c>
      <c r="E496" s="173"/>
    </row>
    <row r="497" spans="1:5" x14ac:dyDescent="0.3">
      <c r="A497" s="80" t="s">
        <v>183</v>
      </c>
      <c r="B497" s="79">
        <v>1</v>
      </c>
      <c r="C497" s="81">
        <v>45.11</v>
      </c>
      <c r="D497" s="171" t="s">
        <v>230</v>
      </c>
      <c r="E497" s="173"/>
    </row>
    <row r="498" spans="1:5" x14ac:dyDescent="0.3">
      <c r="A498" s="186" t="s">
        <v>525</v>
      </c>
      <c r="B498" s="82"/>
      <c r="C498" s="185">
        <f>SUM(C477:C497)</f>
        <v>1211.6199999999997</v>
      </c>
      <c r="D498" s="171"/>
      <c r="E498" s="173"/>
    </row>
    <row r="499" spans="1:5" x14ac:dyDescent="0.3">
      <c r="A499" s="198" t="s">
        <v>713</v>
      </c>
      <c r="B499" s="86"/>
      <c r="C499" s="87"/>
      <c r="D499" s="171"/>
      <c r="E499" s="173"/>
    </row>
    <row r="500" spans="1:5" x14ac:dyDescent="0.3">
      <c r="A500" s="80" t="s">
        <v>183</v>
      </c>
      <c r="B500" s="79">
        <v>1</v>
      </c>
      <c r="C500" s="81">
        <v>39.869999999999997</v>
      </c>
      <c r="D500" s="171" t="s">
        <v>230</v>
      </c>
      <c r="E500" s="173"/>
    </row>
    <row r="501" spans="1:5" x14ac:dyDescent="0.3">
      <c r="A501" s="80" t="s">
        <v>278</v>
      </c>
      <c r="B501" s="79">
        <v>1</v>
      </c>
      <c r="C501" s="81">
        <v>34.61</v>
      </c>
      <c r="D501" s="171" t="s">
        <v>230</v>
      </c>
      <c r="E501" s="173"/>
    </row>
    <row r="502" spans="1:5" x14ac:dyDescent="0.3">
      <c r="A502" s="80" t="s">
        <v>714</v>
      </c>
      <c r="B502" s="79">
        <v>1</v>
      </c>
      <c r="C502" s="81">
        <v>34.119999999999997</v>
      </c>
      <c r="D502" s="171" t="s">
        <v>230</v>
      </c>
      <c r="E502" s="173"/>
    </row>
    <row r="503" spans="1:5" x14ac:dyDescent="0.3">
      <c r="A503" s="80" t="s">
        <v>323</v>
      </c>
      <c r="B503" s="79">
        <v>1</v>
      </c>
      <c r="C503" s="81">
        <v>24.12</v>
      </c>
      <c r="D503" s="171" t="s">
        <v>230</v>
      </c>
      <c r="E503" s="173"/>
    </row>
    <row r="504" spans="1:5" x14ac:dyDescent="0.3">
      <c r="A504" s="80" t="s">
        <v>569</v>
      </c>
      <c r="B504" s="79">
        <v>1</v>
      </c>
      <c r="C504" s="81">
        <v>632.84</v>
      </c>
      <c r="D504" s="171" t="s">
        <v>230</v>
      </c>
      <c r="E504" s="173"/>
    </row>
    <row r="505" spans="1:5" x14ac:dyDescent="0.3">
      <c r="A505" s="186" t="s">
        <v>525</v>
      </c>
      <c r="B505" s="82"/>
      <c r="C505" s="185">
        <f>SUM(C500:C504)</f>
        <v>765.56000000000006</v>
      </c>
      <c r="D505" s="171"/>
      <c r="E505" s="173"/>
    </row>
    <row r="506" spans="1:5" x14ac:dyDescent="0.3">
      <c r="A506" s="195" t="s">
        <v>106</v>
      </c>
      <c r="B506" s="86"/>
      <c r="C506" s="87"/>
      <c r="D506" s="171"/>
      <c r="E506" s="173"/>
    </row>
    <row r="507" spans="1:5" x14ac:dyDescent="0.3">
      <c r="A507" s="80" t="s">
        <v>569</v>
      </c>
      <c r="B507" s="79">
        <v>2</v>
      </c>
      <c r="C507" s="81">
        <v>327.12</v>
      </c>
      <c r="D507" s="171" t="s">
        <v>230</v>
      </c>
      <c r="E507" s="173"/>
    </row>
    <row r="508" spans="1:5" x14ac:dyDescent="0.3">
      <c r="A508" s="80" t="s">
        <v>183</v>
      </c>
      <c r="B508" s="79">
        <v>2</v>
      </c>
      <c r="C508" s="81">
        <v>39.01</v>
      </c>
      <c r="D508" s="171" t="s">
        <v>230</v>
      </c>
      <c r="E508" s="173"/>
    </row>
    <row r="509" spans="1:5" x14ac:dyDescent="0.3">
      <c r="A509" s="80" t="s">
        <v>715</v>
      </c>
      <c r="B509" s="79">
        <v>2</v>
      </c>
      <c r="C509" s="81">
        <v>59.99</v>
      </c>
      <c r="D509" s="171" t="s">
        <v>230</v>
      </c>
      <c r="E509" s="173"/>
    </row>
    <row r="510" spans="1:5" x14ac:dyDescent="0.3">
      <c r="A510" s="80" t="s">
        <v>716</v>
      </c>
      <c r="B510" s="79">
        <v>2</v>
      </c>
      <c r="C510" s="81">
        <v>45.01</v>
      </c>
      <c r="D510" s="171" t="s">
        <v>230</v>
      </c>
      <c r="E510" s="173"/>
    </row>
    <row r="511" spans="1:5" x14ac:dyDescent="0.3">
      <c r="A511" s="80" t="s">
        <v>717</v>
      </c>
      <c r="B511" s="79">
        <v>2</v>
      </c>
      <c r="C511" s="81">
        <v>46.01</v>
      </c>
      <c r="D511" s="171" t="s">
        <v>230</v>
      </c>
      <c r="E511" s="173"/>
    </row>
    <row r="512" spans="1:5" x14ac:dyDescent="0.3">
      <c r="A512" s="80" t="s">
        <v>718</v>
      </c>
      <c r="B512" s="79">
        <v>2</v>
      </c>
      <c r="C512" s="81">
        <v>59.96</v>
      </c>
      <c r="D512" s="171" t="s">
        <v>230</v>
      </c>
      <c r="E512" s="173"/>
    </row>
    <row r="513" spans="1:5" x14ac:dyDescent="0.3">
      <c r="A513" s="80" t="s">
        <v>719</v>
      </c>
      <c r="B513" s="79">
        <v>2</v>
      </c>
      <c r="C513" s="81">
        <v>56.03</v>
      </c>
      <c r="D513" s="171" t="s">
        <v>230</v>
      </c>
      <c r="E513" s="173"/>
    </row>
    <row r="514" spans="1:5" x14ac:dyDescent="0.3">
      <c r="A514" s="80" t="s">
        <v>720</v>
      </c>
      <c r="B514" s="79">
        <v>2</v>
      </c>
      <c r="C514" s="81">
        <v>56.03</v>
      </c>
      <c r="D514" s="171" t="s">
        <v>230</v>
      </c>
      <c r="E514" s="173"/>
    </row>
    <row r="515" spans="1:5" x14ac:dyDescent="0.3">
      <c r="A515" s="80" t="s">
        <v>721</v>
      </c>
      <c r="B515" s="79">
        <v>2</v>
      </c>
      <c r="C515" s="81">
        <v>56.03</v>
      </c>
      <c r="D515" s="171" t="s">
        <v>230</v>
      </c>
      <c r="E515" s="173"/>
    </row>
    <row r="516" spans="1:5" x14ac:dyDescent="0.3">
      <c r="A516" s="80" t="s">
        <v>722</v>
      </c>
      <c r="B516" s="79">
        <v>2</v>
      </c>
      <c r="C516" s="81">
        <v>56.03</v>
      </c>
      <c r="D516" s="171" t="s">
        <v>230</v>
      </c>
      <c r="E516" s="173"/>
    </row>
    <row r="517" spans="1:5" x14ac:dyDescent="0.3">
      <c r="A517" s="80" t="s">
        <v>723</v>
      </c>
      <c r="B517" s="79">
        <v>2</v>
      </c>
      <c r="C517" s="81">
        <v>56.03</v>
      </c>
      <c r="D517" s="171" t="s">
        <v>230</v>
      </c>
      <c r="E517" s="173"/>
    </row>
    <row r="518" spans="1:5" x14ac:dyDescent="0.3">
      <c r="A518" s="80" t="s">
        <v>724</v>
      </c>
      <c r="B518" s="79">
        <v>2</v>
      </c>
      <c r="C518" s="81">
        <v>56.03</v>
      </c>
      <c r="D518" s="171" t="s">
        <v>230</v>
      </c>
      <c r="E518" s="173"/>
    </row>
    <row r="519" spans="1:5" x14ac:dyDescent="0.3">
      <c r="A519" s="80" t="s">
        <v>725</v>
      </c>
      <c r="B519" s="79">
        <v>2</v>
      </c>
      <c r="C519" s="81">
        <v>56.03</v>
      </c>
      <c r="D519" s="171" t="s">
        <v>230</v>
      </c>
      <c r="E519" s="173"/>
    </row>
    <row r="520" spans="1:5" x14ac:dyDescent="0.3">
      <c r="A520" s="80" t="s">
        <v>726</v>
      </c>
      <c r="B520" s="79">
        <v>2</v>
      </c>
      <c r="C520" s="81">
        <v>46.01</v>
      </c>
      <c r="D520" s="171" t="s">
        <v>230</v>
      </c>
      <c r="E520" s="173"/>
    </row>
    <row r="521" spans="1:5" x14ac:dyDescent="0.3">
      <c r="A521" s="80" t="s">
        <v>727</v>
      </c>
      <c r="B521" s="79">
        <v>2</v>
      </c>
      <c r="C521" s="81">
        <v>56.03</v>
      </c>
      <c r="D521" s="171" t="s">
        <v>230</v>
      </c>
      <c r="E521" s="173"/>
    </row>
    <row r="522" spans="1:5" x14ac:dyDescent="0.3">
      <c r="A522" s="80" t="s">
        <v>728</v>
      </c>
      <c r="B522" s="79">
        <v>2</v>
      </c>
      <c r="C522" s="81">
        <v>56.03</v>
      </c>
      <c r="D522" s="171" t="s">
        <v>230</v>
      </c>
      <c r="E522" s="173"/>
    </row>
    <row r="523" spans="1:5" x14ac:dyDescent="0.3">
      <c r="A523" s="80" t="s">
        <v>729</v>
      </c>
      <c r="B523" s="79">
        <v>2</v>
      </c>
      <c r="C523" s="81">
        <v>59.99</v>
      </c>
      <c r="D523" s="171" t="s">
        <v>230</v>
      </c>
      <c r="E523" s="173"/>
    </row>
    <row r="524" spans="1:5" x14ac:dyDescent="0.3">
      <c r="A524" s="80" t="s">
        <v>730</v>
      </c>
      <c r="B524" s="79">
        <v>2</v>
      </c>
      <c r="C524" s="81">
        <v>56.03</v>
      </c>
      <c r="D524" s="237" t="s">
        <v>145</v>
      </c>
      <c r="E524" s="173"/>
    </row>
    <row r="525" spans="1:5" x14ac:dyDescent="0.3">
      <c r="A525" s="80" t="s">
        <v>731</v>
      </c>
      <c r="B525" s="79">
        <v>2</v>
      </c>
      <c r="C525" s="81">
        <v>45.01</v>
      </c>
      <c r="D525" s="237" t="s">
        <v>230</v>
      </c>
      <c r="E525" s="173"/>
    </row>
    <row r="526" spans="1:5" x14ac:dyDescent="0.3">
      <c r="A526" s="80" t="s">
        <v>732</v>
      </c>
      <c r="B526" s="79">
        <v>2</v>
      </c>
      <c r="C526" s="81">
        <v>18.11</v>
      </c>
      <c r="D526" s="237" t="s">
        <v>145</v>
      </c>
      <c r="E526" s="173"/>
    </row>
    <row r="527" spans="1:5" x14ac:dyDescent="0.3">
      <c r="A527" s="80" t="s">
        <v>733</v>
      </c>
      <c r="B527" s="79">
        <v>2</v>
      </c>
      <c r="C527" s="81">
        <v>18.11</v>
      </c>
      <c r="D527" s="171" t="s">
        <v>230</v>
      </c>
      <c r="E527" s="173"/>
    </row>
    <row r="528" spans="1:5" x14ac:dyDescent="0.3">
      <c r="A528" s="80" t="s">
        <v>96</v>
      </c>
      <c r="B528" s="79">
        <v>2</v>
      </c>
      <c r="C528" s="81">
        <v>8.42</v>
      </c>
      <c r="D528" s="171" t="s">
        <v>230</v>
      </c>
      <c r="E528" s="173"/>
    </row>
    <row r="529" spans="1:5" x14ac:dyDescent="0.3">
      <c r="A529" s="80" t="s">
        <v>567</v>
      </c>
      <c r="B529" s="79">
        <v>2</v>
      </c>
      <c r="C529" s="81">
        <v>8.42</v>
      </c>
      <c r="D529" s="171" t="s">
        <v>230</v>
      </c>
      <c r="E529" s="173"/>
    </row>
    <row r="530" spans="1:5" x14ac:dyDescent="0.3">
      <c r="A530" s="80" t="s">
        <v>278</v>
      </c>
      <c r="B530" s="79">
        <v>2</v>
      </c>
      <c r="C530" s="81">
        <v>154.12</v>
      </c>
      <c r="D530" s="171" t="s">
        <v>230</v>
      </c>
      <c r="E530" s="173"/>
    </row>
    <row r="531" spans="1:5" x14ac:dyDescent="0.3">
      <c r="A531" s="80" t="s">
        <v>183</v>
      </c>
      <c r="B531" s="79">
        <v>2</v>
      </c>
      <c r="C531" s="81">
        <v>45.01</v>
      </c>
      <c r="D531" s="171" t="s">
        <v>230</v>
      </c>
      <c r="E531" s="173"/>
    </row>
    <row r="532" spans="1:5" x14ac:dyDescent="0.3">
      <c r="A532" s="186" t="s">
        <v>525</v>
      </c>
      <c r="B532" s="82"/>
      <c r="C532" s="185">
        <f>SUM(C507:C531)</f>
        <v>1540.5999999999997</v>
      </c>
      <c r="D532" s="171"/>
      <c r="E532" s="173"/>
    </row>
    <row r="533" spans="1:5" x14ac:dyDescent="0.3">
      <c r="A533" s="195" t="s">
        <v>107</v>
      </c>
      <c r="B533" s="86"/>
      <c r="C533" s="87"/>
      <c r="D533" s="171"/>
      <c r="E533" s="173"/>
    </row>
    <row r="534" spans="1:5" x14ac:dyDescent="0.3">
      <c r="A534" s="80" t="s">
        <v>278</v>
      </c>
      <c r="B534" s="79">
        <v>3</v>
      </c>
      <c r="C534" s="81">
        <v>154.12</v>
      </c>
      <c r="D534" s="171" t="s">
        <v>230</v>
      </c>
      <c r="E534" s="173"/>
    </row>
    <row r="535" spans="1:5" x14ac:dyDescent="0.3">
      <c r="A535" s="80" t="s">
        <v>569</v>
      </c>
      <c r="B535" s="79">
        <v>3</v>
      </c>
      <c r="C535" s="81">
        <v>327.12</v>
      </c>
      <c r="D535" s="171" t="s">
        <v>230</v>
      </c>
      <c r="E535" s="173"/>
    </row>
    <row r="536" spans="1:5" x14ac:dyDescent="0.3">
      <c r="A536" s="80" t="s">
        <v>183</v>
      </c>
      <c r="B536" s="79">
        <v>3</v>
      </c>
      <c r="C536" s="81">
        <v>39.01</v>
      </c>
      <c r="D536" s="171" t="s">
        <v>230</v>
      </c>
      <c r="E536" s="173"/>
    </row>
    <row r="537" spans="1:5" x14ac:dyDescent="0.3">
      <c r="A537" s="80" t="s">
        <v>734</v>
      </c>
      <c r="B537" s="79">
        <v>3</v>
      </c>
      <c r="C537" s="81">
        <v>59.99</v>
      </c>
      <c r="D537" s="171" t="s">
        <v>230</v>
      </c>
      <c r="E537" s="173"/>
    </row>
    <row r="538" spans="1:5" x14ac:dyDescent="0.3">
      <c r="A538" s="80" t="s">
        <v>735</v>
      </c>
      <c r="B538" s="79">
        <v>3</v>
      </c>
      <c r="C538" s="81">
        <v>45.01</v>
      </c>
      <c r="D538" s="171" t="s">
        <v>230</v>
      </c>
      <c r="E538" s="173"/>
    </row>
    <row r="539" spans="1:5" x14ac:dyDescent="0.3">
      <c r="A539" s="80" t="s">
        <v>736</v>
      </c>
      <c r="B539" s="79">
        <v>3</v>
      </c>
      <c r="C539" s="81">
        <v>46.01</v>
      </c>
      <c r="D539" s="171" t="s">
        <v>230</v>
      </c>
      <c r="E539" s="173"/>
    </row>
    <row r="540" spans="1:5" x14ac:dyDescent="0.3">
      <c r="A540" s="80" t="s">
        <v>737</v>
      </c>
      <c r="B540" s="79">
        <v>3</v>
      </c>
      <c r="C540" s="81">
        <v>59.99</v>
      </c>
      <c r="D540" s="171" t="s">
        <v>230</v>
      </c>
      <c r="E540" s="173"/>
    </row>
    <row r="541" spans="1:5" x14ac:dyDescent="0.3">
      <c r="A541" s="80" t="s">
        <v>738</v>
      </c>
      <c r="B541" s="79">
        <v>3</v>
      </c>
      <c r="C541" s="81">
        <v>56.03</v>
      </c>
      <c r="D541" s="171" t="s">
        <v>230</v>
      </c>
      <c r="E541" s="173"/>
    </row>
    <row r="542" spans="1:5" x14ac:dyDescent="0.3">
      <c r="A542" s="80" t="s">
        <v>739</v>
      </c>
      <c r="B542" s="79">
        <v>3</v>
      </c>
      <c r="C542" s="81">
        <v>56.03</v>
      </c>
      <c r="D542" s="171" t="s">
        <v>230</v>
      </c>
      <c r="E542" s="173"/>
    </row>
    <row r="543" spans="1:5" x14ac:dyDescent="0.3">
      <c r="A543" s="80" t="s">
        <v>740</v>
      </c>
      <c r="B543" s="79">
        <v>3</v>
      </c>
      <c r="C543" s="81">
        <v>56.03</v>
      </c>
      <c r="D543" s="171" t="s">
        <v>230</v>
      </c>
      <c r="E543" s="173"/>
    </row>
    <row r="544" spans="1:5" x14ac:dyDescent="0.3">
      <c r="A544" s="80" t="s">
        <v>741</v>
      </c>
      <c r="B544" s="79">
        <v>3</v>
      </c>
      <c r="C544" s="81">
        <v>56.03</v>
      </c>
      <c r="D544" s="171" t="s">
        <v>230</v>
      </c>
      <c r="E544" s="173"/>
    </row>
    <row r="545" spans="1:5" x14ac:dyDescent="0.3">
      <c r="A545" s="80" t="s">
        <v>742</v>
      </c>
      <c r="B545" s="79">
        <v>3</v>
      </c>
      <c r="C545" s="81">
        <v>56.03</v>
      </c>
      <c r="D545" s="171" t="s">
        <v>230</v>
      </c>
      <c r="E545" s="173"/>
    </row>
    <row r="546" spans="1:5" x14ac:dyDescent="0.3">
      <c r="A546" s="80" t="s">
        <v>743</v>
      </c>
      <c r="B546" s="79">
        <v>3</v>
      </c>
      <c r="C546" s="81">
        <v>56.03</v>
      </c>
      <c r="D546" s="171" t="s">
        <v>230</v>
      </c>
      <c r="E546" s="173"/>
    </row>
    <row r="547" spans="1:5" x14ac:dyDescent="0.3">
      <c r="A547" s="80" t="s">
        <v>743</v>
      </c>
      <c r="B547" s="79">
        <v>3</v>
      </c>
      <c r="C547" s="81">
        <v>56.03</v>
      </c>
      <c r="D547" s="171" t="s">
        <v>230</v>
      </c>
      <c r="E547" s="173"/>
    </row>
    <row r="548" spans="1:5" x14ac:dyDescent="0.3">
      <c r="A548" s="80" t="s">
        <v>744</v>
      </c>
      <c r="B548" s="79">
        <v>3</v>
      </c>
      <c r="C548" s="81">
        <v>56.03</v>
      </c>
      <c r="D548" s="171" t="s">
        <v>230</v>
      </c>
      <c r="E548" s="173"/>
    </row>
    <row r="549" spans="1:5" x14ac:dyDescent="0.3">
      <c r="A549" s="80" t="s">
        <v>745</v>
      </c>
      <c r="B549" s="79">
        <v>3</v>
      </c>
      <c r="C549" s="81">
        <v>46.01</v>
      </c>
      <c r="D549" s="171" t="s">
        <v>230</v>
      </c>
      <c r="E549" s="173"/>
    </row>
    <row r="550" spans="1:5" x14ac:dyDescent="0.3">
      <c r="A550" s="80" t="s">
        <v>746</v>
      </c>
      <c r="B550" s="79">
        <v>3</v>
      </c>
      <c r="C550" s="81">
        <v>56.03</v>
      </c>
      <c r="D550" s="171" t="s">
        <v>230</v>
      </c>
      <c r="E550" s="173"/>
    </row>
    <row r="551" spans="1:5" ht="31.2" x14ac:dyDescent="0.3">
      <c r="A551" s="80" t="s">
        <v>747</v>
      </c>
      <c r="B551" s="79">
        <v>3</v>
      </c>
      <c r="C551" s="81">
        <v>56.03</v>
      </c>
      <c r="D551" s="237" t="s">
        <v>748</v>
      </c>
      <c r="E551" s="173"/>
    </row>
    <row r="552" spans="1:5" x14ac:dyDescent="0.3">
      <c r="A552" s="80" t="s">
        <v>749</v>
      </c>
      <c r="B552" s="79">
        <v>3</v>
      </c>
      <c r="C552" s="81">
        <v>59.99</v>
      </c>
      <c r="D552" s="237" t="s">
        <v>230</v>
      </c>
      <c r="E552" s="173"/>
    </row>
    <row r="553" spans="1:5" x14ac:dyDescent="0.3">
      <c r="A553" s="80" t="s">
        <v>750</v>
      </c>
      <c r="B553" s="79">
        <v>3</v>
      </c>
      <c r="C553" s="81">
        <v>56.03</v>
      </c>
      <c r="D553" s="237" t="s">
        <v>230</v>
      </c>
      <c r="E553" s="173"/>
    </row>
    <row r="554" spans="1:5" x14ac:dyDescent="0.3">
      <c r="A554" s="80" t="s">
        <v>751</v>
      </c>
      <c r="B554" s="79">
        <v>3</v>
      </c>
      <c r="C554" s="81">
        <v>45.01</v>
      </c>
      <c r="D554" s="237" t="s">
        <v>230</v>
      </c>
      <c r="E554" s="173"/>
    </row>
    <row r="555" spans="1:5" x14ac:dyDescent="0.3">
      <c r="A555" s="80" t="s">
        <v>752</v>
      </c>
      <c r="B555" s="79">
        <v>3</v>
      </c>
      <c r="C555" s="81">
        <v>18.11</v>
      </c>
      <c r="D555" s="237" t="s">
        <v>230</v>
      </c>
      <c r="E555" s="173"/>
    </row>
    <row r="556" spans="1:5" x14ac:dyDescent="0.3">
      <c r="A556" s="80" t="s">
        <v>96</v>
      </c>
      <c r="B556" s="79">
        <v>3</v>
      </c>
      <c r="C556" s="81">
        <v>8.42</v>
      </c>
      <c r="D556" s="237" t="s">
        <v>230</v>
      </c>
      <c r="E556" s="173"/>
    </row>
    <row r="557" spans="1:5" x14ac:dyDescent="0.3">
      <c r="A557" s="80" t="s">
        <v>567</v>
      </c>
      <c r="B557" s="79">
        <v>3</v>
      </c>
      <c r="C557" s="81">
        <v>8.42</v>
      </c>
      <c r="D557" s="237" t="s">
        <v>230</v>
      </c>
      <c r="E557" s="173"/>
    </row>
    <row r="558" spans="1:5" x14ac:dyDescent="0.3">
      <c r="A558" s="80" t="s">
        <v>753</v>
      </c>
      <c r="B558" s="79">
        <v>3</v>
      </c>
      <c r="C558" s="81">
        <v>18.11</v>
      </c>
      <c r="D558" s="237" t="s">
        <v>145</v>
      </c>
      <c r="E558" s="173"/>
    </row>
    <row r="559" spans="1:5" x14ac:dyDescent="0.3">
      <c r="A559" s="80" t="s">
        <v>183</v>
      </c>
      <c r="B559" s="79">
        <v>3</v>
      </c>
      <c r="C559" s="81">
        <v>45.01</v>
      </c>
      <c r="D559" s="171" t="s">
        <v>230</v>
      </c>
      <c r="E559" s="173"/>
    </row>
    <row r="560" spans="1:5" x14ac:dyDescent="0.3">
      <c r="A560" s="186" t="s">
        <v>525</v>
      </c>
      <c r="B560" s="82"/>
      <c r="C560" s="185">
        <f>SUM(C534:C559)</f>
        <v>1596.6599999999996</v>
      </c>
      <c r="D560" s="171"/>
      <c r="E560" s="173"/>
    </row>
    <row r="561" spans="1:5" x14ac:dyDescent="0.3">
      <c r="A561" s="198" t="s">
        <v>754</v>
      </c>
      <c r="B561" s="86"/>
      <c r="C561" s="87"/>
      <c r="D561" s="171"/>
      <c r="E561" s="173"/>
    </row>
    <row r="562" spans="1:5" x14ac:dyDescent="0.3">
      <c r="A562" s="80" t="s">
        <v>183</v>
      </c>
      <c r="B562" s="79">
        <v>4</v>
      </c>
      <c r="C562" s="81">
        <v>39.01</v>
      </c>
      <c r="D562" s="171" t="s">
        <v>230</v>
      </c>
      <c r="E562" s="173"/>
    </row>
    <row r="563" spans="1:5" x14ac:dyDescent="0.3">
      <c r="A563" s="80" t="s">
        <v>755</v>
      </c>
      <c r="B563" s="79">
        <v>4</v>
      </c>
      <c r="C563" s="81">
        <v>39.01</v>
      </c>
      <c r="D563" s="171" t="s">
        <v>230</v>
      </c>
      <c r="E563" s="173"/>
    </row>
    <row r="564" spans="1:5" x14ac:dyDescent="0.3">
      <c r="A564" s="80" t="s">
        <v>756</v>
      </c>
      <c r="B564" s="79">
        <v>4</v>
      </c>
      <c r="C564" s="81">
        <v>80.03</v>
      </c>
      <c r="D564" s="171" t="s">
        <v>230</v>
      </c>
      <c r="E564" s="173"/>
    </row>
    <row r="565" spans="1:5" x14ac:dyDescent="0.3">
      <c r="A565" s="80" t="s">
        <v>757</v>
      </c>
      <c r="B565" s="79">
        <v>4</v>
      </c>
      <c r="C565" s="81">
        <v>39.01</v>
      </c>
      <c r="D565" s="171" t="s">
        <v>230</v>
      </c>
      <c r="E565" s="173"/>
    </row>
    <row r="566" spans="1:5" x14ac:dyDescent="0.3">
      <c r="A566" s="80" t="s">
        <v>758</v>
      </c>
      <c r="B566" s="79">
        <v>4</v>
      </c>
      <c r="C566" s="81">
        <v>39.01</v>
      </c>
      <c r="D566" s="171" t="s">
        <v>230</v>
      </c>
      <c r="E566" s="173"/>
    </row>
    <row r="567" spans="1:5" x14ac:dyDescent="0.3">
      <c r="A567" s="80" t="s">
        <v>759</v>
      </c>
      <c r="B567" s="79">
        <v>4</v>
      </c>
      <c r="C567" s="81">
        <v>56.03</v>
      </c>
      <c r="D567" s="171" t="s">
        <v>230</v>
      </c>
      <c r="E567" s="173"/>
    </row>
    <row r="568" spans="1:5" x14ac:dyDescent="0.3">
      <c r="A568" s="80" t="s">
        <v>760</v>
      </c>
      <c r="B568" s="79">
        <v>4</v>
      </c>
      <c r="C568" s="81">
        <v>56.03</v>
      </c>
      <c r="D568" s="171" t="s">
        <v>230</v>
      </c>
      <c r="E568" s="173"/>
    </row>
    <row r="569" spans="1:5" x14ac:dyDescent="0.3">
      <c r="A569" s="80" t="s">
        <v>761</v>
      </c>
      <c r="B569" s="79">
        <v>4</v>
      </c>
      <c r="C569" s="81">
        <v>56.03</v>
      </c>
      <c r="D569" s="171" t="s">
        <v>230</v>
      </c>
      <c r="E569" s="173"/>
    </row>
    <row r="570" spans="1:5" x14ac:dyDescent="0.3">
      <c r="A570" s="80" t="s">
        <v>762</v>
      </c>
      <c r="B570" s="79">
        <v>4</v>
      </c>
      <c r="C570" s="81">
        <v>56.03</v>
      </c>
      <c r="D570" s="171" t="s">
        <v>230</v>
      </c>
      <c r="E570" s="173"/>
    </row>
    <row r="571" spans="1:5" x14ac:dyDescent="0.3">
      <c r="A571" s="80" t="s">
        <v>763</v>
      </c>
      <c r="B571" s="79">
        <v>4</v>
      </c>
      <c r="C571" s="81">
        <v>56.03</v>
      </c>
      <c r="D571" s="171" t="s">
        <v>230</v>
      </c>
      <c r="E571" s="173"/>
    </row>
    <row r="572" spans="1:5" x14ac:dyDescent="0.3">
      <c r="A572" s="80" t="s">
        <v>764</v>
      </c>
      <c r="B572" s="79">
        <v>4</v>
      </c>
      <c r="C572" s="81">
        <v>56.03</v>
      </c>
      <c r="D572" s="171" t="s">
        <v>230</v>
      </c>
      <c r="E572" s="173"/>
    </row>
    <row r="573" spans="1:5" x14ac:dyDescent="0.3">
      <c r="A573" s="80" t="s">
        <v>765</v>
      </c>
      <c r="B573" s="79">
        <v>4</v>
      </c>
      <c r="C573" s="81">
        <v>56.03</v>
      </c>
      <c r="D573" s="171" t="s">
        <v>230</v>
      </c>
      <c r="E573" s="173"/>
    </row>
    <row r="574" spans="1:5" x14ac:dyDescent="0.3">
      <c r="A574" s="80" t="s">
        <v>766</v>
      </c>
      <c r="B574" s="79">
        <v>4</v>
      </c>
      <c r="C574" s="81">
        <v>49.04</v>
      </c>
      <c r="D574" s="171" t="s">
        <v>230</v>
      </c>
      <c r="E574" s="173"/>
    </row>
    <row r="575" spans="1:5" x14ac:dyDescent="0.3">
      <c r="A575" s="80" t="s">
        <v>767</v>
      </c>
      <c r="B575" s="79">
        <v>4</v>
      </c>
      <c r="C575" s="81">
        <v>49.04</v>
      </c>
      <c r="D575" s="171" t="s">
        <v>230</v>
      </c>
      <c r="E575" s="173"/>
    </row>
    <row r="576" spans="1:5" x14ac:dyDescent="0.3">
      <c r="A576" s="80" t="s">
        <v>768</v>
      </c>
      <c r="B576" s="79">
        <v>4</v>
      </c>
      <c r="C576" s="81">
        <v>49.04</v>
      </c>
      <c r="D576" s="171" t="s">
        <v>230</v>
      </c>
      <c r="E576" s="173"/>
    </row>
    <row r="577" spans="1:5" x14ac:dyDescent="0.3">
      <c r="A577" s="80" t="s">
        <v>769</v>
      </c>
      <c r="B577" s="79">
        <v>4</v>
      </c>
      <c r="C577" s="81">
        <v>45.01</v>
      </c>
      <c r="D577" s="171" t="s">
        <v>230</v>
      </c>
      <c r="E577" s="173"/>
    </row>
    <row r="578" spans="1:5" x14ac:dyDescent="0.3">
      <c r="A578" s="80" t="s">
        <v>770</v>
      </c>
      <c r="B578" s="79">
        <v>4</v>
      </c>
      <c r="C578" s="81">
        <v>45.01</v>
      </c>
      <c r="D578" s="171" t="s">
        <v>230</v>
      </c>
      <c r="E578" s="173"/>
    </row>
    <row r="579" spans="1:5" x14ac:dyDescent="0.3">
      <c r="A579" s="80" t="s">
        <v>771</v>
      </c>
      <c r="B579" s="79">
        <v>4</v>
      </c>
      <c r="C579" s="81">
        <v>21.03</v>
      </c>
      <c r="D579" s="171" t="s">
        <v>230</v>
      </c>
      <c r="E579" s="173"/>
    </row>
    <row r="580" spans="1:5" x14ac:dyDescent="0.3">
      <c r="A580" s="80" t="s">
        <v>772</v>
      </c>
      <c r="B580" s="79">
        <v>4</v>
      </c>
      <c r="C580" s="81">
        <v>20.02</v>
      </c>
      <c r="D580" s="171" t="s">
        <v>230</v>
      </c>
      <c r="E580" s="173"/>
    </row>
    <row r="581" spans="1:5" x14ac:dyDescent="0.3">
      <c r="A581" s="80" t="s">
        <v>772</v>
      </c>
      <c r="B581" s="79">
        <v>4</v>
      </c>
      <c r="C581" s="81">
        <v>49.96</v>
      </c>
      <c r="D581" s="171" t="s">
        <v>230</v>
      </c>
      <c r="E581" s="173"/>
    </row>
    <row r="582" spans="1:5" x14ac:dyDescent="0.3">
      <c r="A582" s="80" t="s">
        <v>278</v>
      </c>
      <c r="B582" s="79">
        <v>4</v>
      </c>
      <c r="C582" s="81">
        <v>154.12</v>
      </c>
      <c r="D582" s="171" t="s">
        <v>230</v>
      </c>
      <c r="E582" s="173"/>
    </row>
    <row r="583" spans="1:5" x14ac:dyDescent="0.3">
      <c r="A583" s="80" t="s">
        <v>96</v>
      </c>
      <c r="B583" s="79">
        <v>4</v>
      </c>
      <c r="C583" s="81">
        <v>8.42</v>
      </c>
      <c r="D583" s="171" t="s">
        <v>230</v>
      </c>
      <c r="E583" s="173"/>
    </row>
    <row r="584" spans="1:5" x14ac:dyDescent="0.3">
      <c r="A584" s="80" t="s">
        <v>567</v>
      </c>
      <c r="B584" s="79">
        <v>4</v>
      </c>
      <c r="C584" s="81">
        <v>8.42</v>
      </c>
      <c r="D584" s="171" t="s">
        <v>230</v>
      </c>
      <c r="E584" s="173"/>
    </row>
    <row r="585" spans="1:5" x14ac:dyDescent="0.3">
      <c r="A585" s="80" t="s">
        <v>569</v>
      </c>
      <c r="B585" s="79">
        <v>4</v>
      </c>
      <c r="C585" s="81">
        <v>347.05</v>
      </c>
      <c r="D585" s="171" t="s">
        <v>230</v>
      </c>
      <c r="E585" s="173"/>
    </row>
    <row r="586" spans="1:5" x14ac:dyDescent="0.3">
      <c r="A586" s="80" t="s">
        <v>183</v>
      </c>
      <c r="B586" s="79">
        <v>4</v>
      </c>
      <c r="C586" s="81">
        <v>45.01</v>
      </c>
      <c r="D586" s="171" t="s">
        <v>230</v>
      </c>
      <c r="E586" s="173"/>
    </row>
    <row r="587" spans="1:5" x14ac:dyDescent="0.3">
      <c r="A587" s="186" t="s">
        <v>525</v>
      </c>
      <c r="B587" s="82"/>
      <c r="C587" s="185">
        <f>SUM(C562:C586)</f>
        <v>1519.4499999999998</v>
      </c>
      <c r="D587" s="171"/>
      <c r="E587" s="173"/>
    </row>
    <row r="588" spans="1:5" x14ac:dyDescent="0.3">
      <c r="A588" s="195" t="s">
        <v>108</v>
      </c>
      <c r="B588" s="86"/>
      <c r="C588" s="87"/>
      <c r="D588" s="171"/>
      <c r="E588" s="173"/>
    </row>
    <row r="589" spans="1:5" x14ac:dyDescent="0.3">
      <c r="A589" s="80" t="s">
        <v>278</v>
      </c>
      <c r="B589" s="79">
        <v>5</v>
      </c>
      <c r="C589" s="81">
        <v>5.87</v>
      </c>
      <c r="D589" s="171" t="s">
        <v>109</v>
      </c>
      <c r="E589" s="173"/>
    </row>
    <row r="590" spans="1:5" x14ac:dyDescent="0.3">
      <c r="A590" s="80" t="s">
        <v>773</v>
      </c>
      <c r="B590" s="79">
        <v>5</v>
      </c>
      <c r="C590" s="81">
        <v>45.04</v>
      </c>
      <c r="D590" s="171" t="s">
        <v>145</v>
      </c>
      <c r="E590" s="173"/>
    </row>
    <row r="591" spans="1:5" x14ac:dyDescent="0.3">
      <c r="A591" s="80" t="s">
        <v>773</v>
      </c>
      <c r="B591" s="79">
        <v>5</v>
      </c>
      <c r="C591" s="81">
        <v>45.04</v>
      </c>
      <c r="D591" s="171" t="s">
        <v>145</v>
      </c>
      <c r="E591" s="173"/>
    </row>
    <row r="592" spans="1:5" x14ac:dyDescent="0.3">
      <c r="A592" s="80" t="s">
        <v>569</v>
      </c>
      <c r="B592" s="79">
        <v>5</v>
      </c>
      <c r="C592" s="81">
        <v>21.03</v>
      </c>
      <c r="D592" s="171" t="s">
        <v>145</v>
      </c>
      <c r="E592" s="173"/>
    </row>
    <row r="593" spans="1:5" x14ac:dyDescent="0.3">
      <c r="A593" s="80" t="s">
        <v>774</v>
      </c>
      <c r="B593" s="79">
        <v>5</v>
      </c>
      <c r="C593" s="81">
        <v>47.11</v>
      </c>
      <c r="D593" s="171" t="s">
        <v>145</v>
      </c>
      <c r="E593" s="173"/>
    </row>
    <row r="594" spans="1:5" x14ac:dyDescent="0.3">
      <c r="A594" s="80" t="s">
        <v>775</v>
      </c>
      <c r="B594" s="79">
        <v>5</v>
      </c>
      <c r="C594" s="81">
        <v>47.11</v>
      </c>
      <c r="D594" s="171" t="s">
        <v>145</v>
      </c>
      <c r="E594" s="173"/>
    </row>
    <row r="595" spans="1:5" x14ac:dyDescent="0.3">
      <c r="A595" s="80" t="s">
        <v>569</v>
      </c>
      <c r="B595" s="79">
        <v>5</v>
      </c>
      <c r="C595" s="81">
        <v>21.03</v>
      </c>
      <c r="D595" s="171" t="s">
        <v>145</v>
      </c>
      <c r="E595" s="173"/>
    </row>
    <row r="596" spans="1:5" x14ac:dyDescent="0.3">
      <c r="A596" s="80" t="s">
        <v>278</v>
      </c>
      <c r="B596" s="79">
        <v>5</v>
      </c>
      <c r="C596" s="81">
        <v>5.87</v>
      </c>
      <c r="D596" s="171" t="s">
        <v>109</v>
      </c>
      <c r="E596" s="173"/>
    </row>
    <row r="597" spans="1:5" x14ac:dyDescent="0.3">
      <c r="A597" s="186" t="s">
        <v>525</v>
      </c>
      <c r="B597" s="82"/>
      <c r="C597" s="185">
        <f>SUM(C589:C596)</f>
        <v>238.1</v>
      </c>
      <c r="D597" s="171"/>
      <c r="E597" s="173"/>
    </row>
    <row r="598" spans="1:5" x14ac:dyDescent="0.3">
      <c r="A598" s="188" t="s">
        <v>776</v>
      </c>
      <c r="B598" s="77"/>
      <c r="C598" s="176">
        <f>SUM(C597,C587,C560,C532,C505,C498,C475)</f>
        <v>8048.0999999999985</v>
      </c>
      <c r="D598" s="171"/>
      <c r="E598" s="173"/>
    </row>
    <row r="599" spans="1:5" s="95" customFormat="1" x14ac:dyDescent="0.3">
      <c r="A599" s="92"/>
      <c r="B599" s="93"/>
      <c r="C599" s="94"/>
      <c r="D599" s="171"/>
      <c r="E599" s="173"/>
    </row>
    <row r="600" spans="1:5" x14ac:dyDescent="0.3">
      <c r="A600" s="192" t="s">
        <v>777</v>
      </c>
      <c r="B600" s="86"/>
      <c r="C600" s="194"/>
      <c r="D600" s="171"/>
      <c r="E600" s="173"/>
    </row>
    <row r="601" spans="1:5" x14ac:dyDescent="0.3">
      <c r="A601" s="195" t="s">
        <v>104</v>
      </c>
      <c r="B601" s="86"/>
      <c r="C601" s="87"/>
      <c r="D601" s="171"/>
      <c r="E601" s="173"/>
    </row>
    <row r="602" spans="1:5" x14ac:dyDescent="0.3">
      <c r="A602" s="80" t="s">
        <v>778</v>
      </c>
      <c r="B602" s="79">
        <v>0</v>
      </c>
      <c r="C602" s="81">
        <v>1450.11</v>
      </c>
      <c r="D602" s="171" t="s">
        <v>142</v>
      </c>
      <c r="E602" s="173"/>
    </row>
    <row r="603" spans="1:5" x14ac:dyDescent="0.3">
      <c r="A603" s="80" t="s">
        <v>779</v>
      </c>
      <c r="B603" s="79">
        <v>0</v>
      </c>
      <c r="C603" s="81">
        <v>23.02</v>
      </c>
      <c r="D603" s="171" t="s">
        <v>230</v>
      </c>
      <c r="E603" s="173"/>
    </row>
    <row r="604" spans="1:5" x14ac:dyDescent="0.3">
      <c r="A604" s="80" t="s">
        <v>97</v>
      </c>
      <c r="B604" s="79">
        <v>0</v>
      </c>
      <c r="C604" s="81">
        <v>7.01</v>
      </c>
      <c r="D604" s="171" t="s">
        <v>230</v>
      </c>
      <c r="E604" s="173"/>
    </row>
    <row r="605" spans="1:5" x14ac:dyDescent="0.3">
      <c r="A605" s="80" t="s">
        <v>97</v>
      </c>
      <c r="B605" s="79">
        <v>0</v>
      </c>
      <c r="C605" s="81">
        <v>5.03</v>
      </c>
      <c r="D605" s="171" t="s">
        <v>230</v>
      </c>
      <c r="E605" s="173"/>
    </row>
    <row r="606" spans="1:5" x14ac:dyDescent="0.3">
      <c r="A606" s="80" t="s">
        <v>97</v>
      </c>
      <c r="B606" s="79">
        <v>0</v>
      </c>
      <c r="C606" s="81">
        <v>5.03</v>
      </c>
      <c r="D606" s="171" t="s">
        <v>230</v>
      </c>
      <c r="E606" s="173"/>
    </row>
    <row r="607" spans="1:5" x14ac:dyDescent="0.3">
      <c r="A607" s="80" t="s">
        <v>780</v>
      </c>
      <c r="B607" s="79">
        <v>0</v>
      </c>
      <c r="C607" s="81">
        <v>201.05</v>
      </c>
      <c r="D607" s="171" t="s">
        <v>142</v>
      </c>
      <c r="E607" s="173"/>
    </row>
    <row r="608" spans="1:5" x14ac:dyDescent="0.3">
      <c r="A608" s="80" t="s">
        <v>781</v>
      </c>
      <c r="B608" s="79">
        <v>0</v>
      </c>
      <c r="C608" s="81">
        <v>201.05</v>
      </c>
      <c r="D608" s="171" t="s">
        <v>142</v>
      </c>
      <c r="E608" s="173"/>
    </row>
    <row r="609" spans="1:5" x14ac:dyDescent="0.3">
      <c r="A609" s="80" t="s">
        <v>484</v>
      </c>
      <c r="B609" s="79">
        <v>0</v>
      </c>
      <c r="C609" s="81">
        <v>53.71</v>
      </c>
      <c r="D609" s="171" t="s">
        <v>230</v>
      </c>
      <c r="E609" s="173"/>
    </row>
    <row r="610" spans="1:5" x14ac:dyDescent="0.3">
      <c r="A610" s="80" t="s">
        <v>485</v>
      </c>
      <c r="B610" s="79">
        <v>0</v>
      </c>
      <c r="C610" s="81">
        <v>53.71</v>
      </c>
      <c r="D610" s="171" t="s">
        <v>230</v>
      </c>
      <c r="E610" s="173"/>
    </row>
    <row r="611" spans="1:5" x14ac:dyDescent="0.3">
      <c r="A611" s="80" t="s">
        <v>782</v>
      </c>
      <c r="B611" s="79">
        <v>0</v>
      </c>
      <c r="C611" s="81">
        <v>43.03</v>
      </c>
      <c r="D611" s="171" t="s">
        <v>230</v>
      </c>
      <c r="E611" s="173"/>
    </row>
    <row r="612" spans="1:5" x14ac:dyDescent="0.3">
      <c r="A612" s="80" t="s">
        <v>783</v>
      </c>
      <c r="B612" s="79">
        <v>0</v>
      </c>
      <c r="C612" s="81">
        <v>30.05</v>
      </c>
      <c r="D612" s="171" t="s">
        <v>230</v>
      </c>
      <c r="E612" s="173"/>
    </row>
    <row r="613" spans="1:5" x14ac:dyDescent="0.3">
      <c r="A613" s="80" t="s">
        <v>784</v>
      </c>
      <c r="B613" s="79">
        <v>0</v>
      </c>
      <c r="C613" s="81">
        <v>53.04</v>
      </c>
      <c r="D613" s="171" t="s">
        <v>230</v>
      </c>
      <c r="E613" s="173"/>
    </row>
    <row r="614" spans="1:5" x14ac:dyDescent="0.3">
      <c r="A614" s="80" t="s">
        <v>785</v>
      </c>
      <c r="B614" s="79">
        <v>0</v>
      </c>
      <c r="C614" s="81">
        <v>44.02</v>
      </c>
      <c r="D614" s="171" t="s">
        <v>230</v>
      </c>
      <c r="E614" s="173"/>
    </row>
    <row r="615" spans="1:5" x14ac:dyDescent="0.3">
      <c r="A615" s="80" t="s">
        <v>786</v>
      </c>
      <c r="B615" s="79">
        <v>0</v>
      </c>
      <c r="C615" s="81">
        <v>55.84</v>
      </c>
      <c r="D615" s="171" t="s">
        <v>230</v>
      </c>
      <c r="E615" s="173"/>
    </row>
    <row r="616" spans="1:5" x14ac:dyDescent="0.3">
      <c r="A616" s="80" t="s">
        <v>787</v>
      </c>
      <c r="B616" s="79">
        <v>0</v>
      </c>
      <c r="C616" s="81">
        <v>49.04</v>
      </c>
      <c r="D616" s="171" t="s">
        <v>230</v>
      </c>
      <c r="E616" s="173"/>
    </row>
    <row r="617" spans="1:5" x14ac:dyDescent="0.3">
      <c r="A617" s="80" t="s">
        <v>788</v>
      </c>
      <c r="B617" s="79">
        <v>0</v>
      </c>
      <c r="C617" s="81">
        <v>50.03</v>
      </c>
      <c r="D617" s="171" t="s">
        <v>230</v>
      </c>
      <c r="E617" s="173"/>
    </row>
    <row r="618" spans="1:5" x14ac:dyDescent="0.3">
      <c r="A618" s="80" t="s">
        <v>789</v>
      </c>
      <c r="B618" s="79">
        <v>0</v>
      </c>
      <c r="C618" s="81">
        <v>49.04</v>
      </c>
      <c r="D618" s="171" t="s">
        <v>230</v>
      </c>
      <c r="E618" s="173"/>
    </row>
    <row r="619" spans="1:5" x14ac:dyDescent="0.3">
      <c r="A619" s="80" t="s">
        <v>789</v>
      </c>
      <c r="B619" s="79">
        <v>0</v>
      </c>
      <c r="C619" s="81">
        <v>49.04</v>
      </c>
      <c r="D619" s="171" t="s">
        <v>230</v>
      </c>
      <c r="E619" s="173"/>
    </row>
    <row r="620" spans="1:5" x14ac:dyDescent="0.3">
      <c r="A620" s="80" t="s">
        <v>789</v>
      </c>
      <c r="B620" s="79">
        <v>0</v>
      </c>
      <c r="C620" s="81">
        <v>35.85</v>
      </c>
      <c r="D620" s="171" t="s">
        <v>230</v>
      </c>
      <c r="E620" s="173"/>
    </row>
    <row r="621" spans="1:5" x14ac:dyDescent="0.3">
      <c r="A621" s="80" t="s">
        <v>278</v>
      </c>
      <c r="B621" s="79">
        <v>0</v>
      </c>
      <c r="C621" s="81">
        <v>35.03</v>
      </c>
      <c r="D621" s="171" t="s">
        <v>230</v>
      </c>
      <c r="E621" s="173"/>
    </row>
    <row r="622" spans="1:5" x14ac:dyDescent="0.3">
      <c r="A622" s="80" t="s">
        <v>569</v>
      </c>
      <c r="B622" s="79">
        <v>0</v>
      </c>
      <c r="C622" s="81">
        <v>278.11</v>
      </c>
      <c r="D622" s="171" t="s">
        <v>230</v>
      </c>
      <c r="E622" s="173"/>
    </row>
    <row r="623" spans="1:5" x14ac:dyDescent="0.3">
      <c r="A623" s="186" t="s">
        <v>603</v>
      </c>
      <c r="B623" s="82"/>
      <c r="C623" s="185">
        <f>SUM(C602:C622)</f>
        <v>2771.84</v>
      </c>
      <c r="D623" s="171"/>
      <c r="E623" s="173"/>
    </row>
    <row r="624" spans="1:5" x14ac:dyDescent="0.3">
      <c r="A624" s="195" t="s">
        <v>110</v>
      </c>
      <c r="B624" s="86"/>
      <c r="C624" s="87"/>
      <c r="D624" s="171"/>
      <c r="E624" s="173"/>
    </row>
    <row r="625" spans="1:5" ht="31.2" x14ac:dyDescent="0.3">
      <c r="A625" s="80" t="s">
        <v>790</v>
      </c>
      <c r="B625" s="79">
        <v>1</v>
      </c>
      <c r="C625" s="81">
        <v>405.14</v>
      </c>
      <c r="D625" s="237" t="s">
        <v>791</v>
      </c>
      <c r="E625" s="173"/>
    </row>
    <row r="626" spans="1:5" x14ac:dyDescent="0.3">
      <c r="A626" s="80" t="s">
        <v>792</v>
      </c>
      <c r="B626" s="79">
        <v>1</v>
      </c>
      <c r="C626" s="81">
        <v>200.11</v>
      </c>
      <c r="D626" s="237"/>
      <c r="E626" s="173"/>
    </row>
    <row r="627" spans="1:5" x14ac:dyDescent="0.3">
      <c r="A627" s="80" t="s">
        <v>183</v>
      </c>
      <c r="B627" s="79">
        <v>1</v>
      </c>
      <c r="C627" s="81">
        <v>27.87</v>
      </c>
      <c r="D627" s="237" t="s">
        <v>230</v>
      </c>
      <c r="E627" s="173"/>
    </row>
    <row r="628" spans="1:5" x14ac:dyDescent="0.3">
      <c r="A628" s="186" t="s">
        <v>525</v>
      </c>
      <c r="B628" s="82"/>
      <c r="C628" s="185">
        <f>SUM(C625:C627)</f>
        <v>633.12</v>
      </c>
      <c r="D628" s="237"/>
      <c r="E628" s="173"/>
    </row>
    <row r="629" spans="1:5" x14ac:dyDescent="0.3">
      <c r="A629" s="188" t="s">
        <v>793</v>
      </c>
      <c r="B629" s="79"/>
      <c r="C629" s="176">
        <f>SUM(C628,C623)</f>
        <v>3404.96</v>
      </c>
      <c r="D629" s="237"/>
      <c r="E629" s="173"/>
    </row>
    <row r="630" spans="1:5" x14ac:dyDescent="0.3">
      <c r="A630" s="91"/>
      <c r="B630" s="79"/>
      <c r="C630" s="81"/>
      <c r="D630" s="237"/>
      <c r="E630" s="173"/>
    </row>
    <row r="631" spans="1:5" x14ac:dyDescent="0.3">
      <c r="A631" s="191" t="s">
        <v>794</v>
      </c>
      <c r="B631" s="86"/>
      <c r="C631" s="194"/>
      <c r="D631" s="237"/>
      <c r="E631" s="173"/>
    </row>
    <row r="632" spans="1:5" x14ac:dyDescent="0.3">
      <c r="A632" s="195" t="s">
        <v>111</v>
      </c>
      <c r="B632" s="79"/>
      <c r="C632" s="81"/>
      <c r="D632" s="237"/>
      <c r="E632" s="173"/>
    </row>
    <row r="633" spans="1:5" x14ac:dyDescent="0.3">
      <c r="A633" s="80" t="s">
        <v>795</v>
      </c>
      <c r="B633" s="79" t="s">
        <v>112</v>
      </c>
      <c r="C633" s="81">
        <v>5.67</v>
      </c>
      <c r="D633" s="237" t="s">
        <v>230</v>
      </c>
      <c r="E633" s="173"/>
    </row>
    <row r="634" spans="1:5" x14ac:dyDescent="0.3">
      <c r="A634" s="80" t="s">
        <v>796</v>
      </c>
      <c r="B634" s="79" t="s">
        <v>112</v>
      </c>
      <c r="C634" s="81">
        <v>3.11</v>
      </c>
      <c r="D634" s="237" t="s">
        <v>230</v>
      </c>
      <c r="E634" s="173"/>
    </row>
    <row r="635" spans="1:5" x14ac:dyDescent="0.3">
      <c r="A635" s="80" t="s">
        <v>96</v>
      </c>
      <c r="B635" s="79" t="s">
        <v>112</v>
      </c>
      <c r="C635" s="81">
        <v>8.01</v>
      </c>
      <c r="D635" s="237" t="s">
        <v>230</v>
      </c>
      <c r="E635" s="173"/>
    </row>
    <row r="636" spans="1:5" x14ac:dyDescent="0.3">
      <c r="A636" s="80" t="s">
        <v>567</v>
      </c>
      <c r="B636" s="79" t="s">
        <v>112</v>
      </c>
      <c r="C636" s="81">
        <v>5.97</v>
      </c>
      <c r="D636" s="237" t="s">
        <v>230</v>
      </c>
      <c r="E636" s="173"/>
    </row>
    <row r="637" spans="1:5" x14ac:dyDescent="0.3">
      <c r="A637" s="80" t="s">
        <v>94</v>
      </c>
      <c r="B637" s="79" t="s">
        <v>112</v>
      </c>
      <c r="C637" s="81">
        <v>8.01</v>
      </c>
      <c r="D637" s="237" t="s">
        <v>230</v>
      </c>
      <c r="E637" s="173"/>
    </row>
    <row r="638" spans="1:5" x14ac:dyDescent="0.3">
      <c r="A638" s="80" t="s">
        <v>797</v>
      </c>
      <c r="B638" s="79" t="s">
        <v>112</v>
      </c>
      <c r="C638" s="81">
        <v>16.03</v>
      </c>
      <c r="D638" s="237" t="s">
        <v>145</v>
      </c>
      <c r="E638" s="173"/>
    </row>
    <row r="639" spans="1:5" x14ac:dyDescent="0.3">
      <c r="A639" s="80" t="s">
        <v>798</v>
      </c>
      <c r="B639" s="79" t="s">
        <v>112</v>
      </c>
      <c r="C639" s="81">
        <v>29.11</v>
      </c>
      <c r="D639" s="237" t="s">
        <v>145</v>
      </c>
      <c r="E639" s="173"/>
    </row>
    <row r="640" spans="1:5" x14ac:dyDescent="0.3">
      <c r="A640" s="80" t="s">
        <v>569</v>
      </c>
      <c r="B640" s="79" t="s">
        <v>112</v>
      </c>
      <c r="C640" s="81">
        <v>52.12</v>
      </c>
      <c r="D640" s="237" t="s">
        <v>490</v>
      </c>
      <c r="E640" s="173"/>
    </row>
    <row r="641" spans="1:5" x14ac:dyDescent="0.3">
      <c r="A641" s="80" t="s">
        <v>183</v>
      </c>
      <c r="B641" s="79" t="s">
        <v>112</v>
      </c>
      <c r="C641" s="81">
        <v>35.020000000000003</v>
      </c>
      <c r="D641" s="171" t="s">
        <v>230</v>
      </c>
      <c r="E641" s="173"/>
    </row>
    <row r="642" spans="1:5" x14ac:dyDescent="0.3">
      <c r="A642" s="186" t="s">
        <v>525</v>
      </c>
      <c r="B642" s="82"/>
      <c r="C642" s="185">
        <f>SUM(C633:C641)</f>
        <v>163.05000000000001</v>
      </c>
      <c r="D642" s="171"/>
      <c r="E642" s="173"/>
    </row>
    <row r="643" spans="1:5" x14ac:dyDescent="0.3">
      <c r="A643" s="195" t="s">
        <v>113</v>
      </c>
      <c r="B643" s="86"/>
      <c r="C643" s="87"/>
      <c r="D643" s="171"/>
      <c r="E643" s="173"/>
    </row>
    <row r="644" spans="1:5" x14ac:dyDescent="0.3">
      <c r="A644" s="80" t="s">
        <v>799</v>
      </c>
      <c r="B644" s="79">
        <v>-1</v>
      </c>
      <c r="C644" s="81">
        <v>65.11</v>
      </c>
      <c r="D644" s="171" t="s">
        <v>145</v>
      </c>
      <c r="E644" s="173"/>
    </row>
    <row r="645" spans="1:5" x14ac:dyDescent="0.3">
      <c r="A645" s="80" t="s">
        <v>800</v>
      </c>
      <c r="B645" s="79">
        <v>-1</v>
      </c>
      <c r="C645" s="81">
        <v>62.81</v>
      </c>
      <c r="D645" s="171" t="s">
        <v>145</v>
      </c>
      <c r="E645" s="173"/>
    </row>
    <row r="646" spans="1:5" x14ac:dyDescent="0.3">
      <c r="A646" s="80" t="s">
        <v>801</v>
      </c>
      <c r="B646" s="79">
        <v>-1</v>
      </c>
      <c r="C646" s="81">
        <v>80.11</v>
      </c>
      <c r="D646" s="171" t="s">
        <v>145</v>
      </c>
      <c r="E646" s="173"/>
    </row>
    <row r="647" spans="1:5" x14ac:dyDescent="0.3">
      <c r="A647" s="80" t="s">
        <v>114</v>
      </c>
      <c r="B647" s="79">
        <v>-1</v>
      </c>
      <c r="C647" s="81">
        <v>16.850000000000001</v>
      </c>
      <c r="D647" s="171" t="s">
        <v>145</v>
      </c>
      <c r="E647" s="173"/>
    </row>
    <row r="648" spans="1:5" x14ac:dyDescent="0.3">
      <c r="A648" s="80" t="s">
        <v>802</v>
      </c>
      <c r="B648" s="79">
        <v>-1</v>
      </c>
      <c r="C648" s="81">
        <v>8.11</v>
      </c>
      <c r="D648" s="171" t="s">
        <v>145</v>
      </c>
      <c r="E648" s="173"/>
    </row>
    <row r="649" spans="1:5" x14ac:dyDescent="0.3">
      <c r="A649" s="80" t="s">
        <v>803</v>
      </c>
      <c r="B649" s="79">
        <v>-1</v>
      </c>
      <c r="C649" s="81">
        <v>128.05000000000001</v>
      </c>
      <c r="D649" s="171" t="s">
        <v>145</v>
      </c>
      <c r="E649" s="173"/>
    </row>
    <row r="650" spans="1:5" x14ac:dyDescent="0.3">
      <c r="A650" s="80" t="s">
        <v>804</v>
      </c>
      <c r="B650" s="79">
        <v>-1</v>
      </c>
      <c r="C650" s="81">
        <v>26.86</v>
      </c>
      <c r="D650" s="171" t="s">
        <v>145</v>
      </c>
      <c r="E650" s="173"/>
    </row>
    <row r="651" spans="1:5" x14ac:dyDescent="0.3">
      <c r="A651" s="80" t="s">
        <v>569</v>
      </c>
      <c r="B651" s="79">
        <v>-1</v>
      </c>
      <c r="C651" s="81">
        <v>61.13</v>
      </c>
      <c r="D651" s="171" t="s">
        <v>145</v>
      </c>
      <c r="E651" s="173"/>
    </row>
    <row r="652" spans="1:5" x14ac:dyDescent="0.3">
      <c r="A652" s="80" t="s">
        <v>805</v>
      </c>
      <c r="B652" s="79">
        <v>-1</v>
      </c>
      <c r="C652" s="81">
        <v>17.010000000000002</v>
      </c>
      <c r="D652" s="171" t="s">
        <v>145</v>
      </c>
      <c r="E652" s="173"/>
    </row>
    <row r="653" spans="1:5" x14ac:dyDescent="0.3">
      <c r="A653" s="186" t="s">
        <v>525</v>
      </c>
      <c r="B653" s="82"/>
      <c r="C653" s="185">
        <f>SUM(C644:C652)</f>
        <v>466.04</v>
      </c>
      <c r="D653" s="171"/>
      <c r="E653" s="173"/>
    </row>
    <row r="654" spans="1:5" x14ac:dyDescent="0.3">
      <c r="A654" s="195" t="s">
        <v>104</v>
      </c>
      <c r="B654" s="86"/>
      <c r="C654" s="87"/>
      <c r="D654" s="171"/>
      <c r="E654" s="173"/>
    </row>
    <row r="655" spans="1:5" x14ac:dyDescent="0.3">
      <c r="A655" s="80" t="s">
        <v>569</v>
      </c>
      <c r="B655" s="79">
        <v>0</v>
      </c>
      <c r="C655" s="81">
        <v>122.12</v>
      </c>
      <c r="D655" s="171" t="s">
        <v>145</v>
      </c>
      <c r="E655" s="173"/>
    </row>
    <row r="656" spans="1:5" x14ac:dyDescent="0.3">
      <c r="A656" s="80" t="s">
        <v>183</v>
      </c>
      <c r="B656" s="79">
        <v>0</v>
      </c>
      <c r="C656" s="81">
        <v>9.5399999999999991</v>
      </c>
      <c r="D656" s="171" t="s">
        <v>230</v>
      </c>
      <c r="E656" s="173"/>
    </row>
    <row r="657" spans="1:5" x14ac:dyDescent="0.3">
      <c r="A657" s="80" t="s">
        <v>97</v>
      </c>
      <c r="B657" s="79">
        <v>0</v>
      </c>
      <c r="C657" s="81">
        <v>10.14</v>
      </c>
      <c r="D657" s="171" t="s">
        <v>230</v>
      </c>
      <c r="E657" s="173"/>
    </row>
    <row r="658" spans="1:5" x14ac:dyDescent="0.3">
      <c r="A658" s="186" t="s">
        <v>525</v>
      </c>
      <c r="B658" s="82"/>
      <c r="C658" s="185">
        <f>SUM(C655:C657)</f>
        <v>141.80000000000001</v>
      </c>
      <c r="D658" s="171"/>
      <c r="E658" s="173"/>
    </row>
    <row r="659" spans="1:5" x14ac:dyDescent="0.3">
      <c r="A659" s="195" t="s">
        <v>110</v>
      </c>
      <c r="B659" s="86"/>
      <c r="C659" s="87"/>
      <c r="D659" s="171"/>
      <c r="E659" s="173"/>
    </row>
    <row r="660" spans="1:5" x14ac:dyDescent="0.3">
      <c r="A660" s="80" t="s">
        <v>806</v>
      </c>
      <c r="B660" s="79">
        <v>1</v>
      </c>
      <c r="C660" s="81">
        <v>80.08</v>
      </c>
      <c r="D660" s="171" t="s">
        <v>145</v>
      </c>
      <c r="E660" s="173"/>
    </row>
    <row r="661" spans="1:5" x14ac:dyDescent="0.3">
      <c r="A661" s="80" t="s">
        <v>807</v>
      </c>
      <c r="B661" s="79">
        <v>1</v>
      </c>
      <c r="C661" s="81">
        <v>80.08</v>
      </c>
      <c r="D661" s="171" t="s">
        <v>145</v>
      </c>
      <c r="E661" s="173"/>
    </row>
    <row r="662" spans="1:5" x14ac:dyDescent="0.3">
      <c r="A662" s="80" t="s">
        <v>808</v>
      </c>
      <c r="B662" s="79">
        <v>1</v>
      </c>
      <c r="C662" s="81">
        <v>75.010000000000005</v>
      </c>
      <c r="D662" s="171" t="s">
        <v>145</v>
      </c>
      <c r="E662" s="173"/>
    </row>
    <row r="663" spans="1:5" x14ac:dyDescent="0.3">
      <c r="A663" s="80" t="s">
        <v>809</v>
      </c>
      <c r="B663" s="79">
        <v>1</v>
      </c>
      <c r="C663" s="81">
        <v>24.11</v>
      </c>
      <c r="D663" s="171" t="s">
        <v>145</v>
      </c>
      <c r="E663" s="173"/>
    </row>
    <row r="664" spans="1:5" x14ac:dyDescent="0.3">
      <c r="A664" s="80" t="s">
        <v>569</v>
      </c>
      <c r="B664" s="79">
        <v>1</v>
      </c>
      <c r="C664" s="81">
        <v>28.98</v>
      </c>
      <c r="D664" s="171" t="s">
        <v>145</v>
      </c>
      <c r="E664" s="173"/>
    </row>
    <row r="665" spans="1:5" x14ac:dyDescent="0.3">
      <c r="A665" s="80" t="s">
        <v>278</v>
      </c>
      <c r="B665" s="79">
        <v>1</v>
      </c>
      <c r="C665" s="81">
        <v>19.93</v>
      </c>
      <c r="D665" s="171" t="s">
        <v>142</v>
      </c>
      <c r="E665" s="173"/>
    </row>
    <row r="666" spans="1:5" x14ac:dyDescent="0.3">
      <c r="A666" s="80" t="s">
        <v>810</v>
      </c>
      <c r="B666" s="79">
        <v>1</v>
      </c>
      <c r="C666" s="81">
        <v>7.11</v>
      </c>
      <c r="D666" s="171" t="s">
        <v>145</v>
      </c>
      <c r="E666" s="173"/>
    </row>
    <row r="667" spans="1:5" x14ac:dyDescent="0.3">
      <c r="A667" s="80" t="s">
        <v>278</v>
      </c>
      <c r="B667" s="79">
        <v>1</v>
      </c>
      <c r="C667" s="81">
        <v>31.71</v>
      </c>
      <c r="D667" s="171" t="s">
        <v>142</v>
      </c>
      <c r="E667" s="173"/>
    </row>
    <row r="668" spans="1:5" x14ac:dyDescent="0.3">
      <c r="A668" s="80" t="s">
        <v>502</v>
      </c>
      <c r="B668" s="79">
        <v>1</v>
      </c>
      <c r="C668" s="81">
        <v>10.130000000000001</v>
      </c>
      <c r="D668" s="171" t="s">
        <v>142</v>
      </c>
      <c r="E668" s="173"/>
    </row>
    <row r="669" spans="1:5" x14ac:dyDescent="0.3">
      <c r="A669" s="80" t="s">
        <v>569</v>
      </c>
      <c r="B669" s="79">
        <v>1</v>
      </c>
      <c r="C669" s="81">
        <v>30.13</v>
      </c>
      <c r="D669" s="171" t="s">
        <v>145</v>
      </c>
      <c r="E669" s="173"/>
    </row>
    <row r="670" spans="1:5" x14ac:dyDescent="0.3">
      <c r="A670" s="186" t="s">
        <v>525</v>
      </c>
      <c r="B670" s="82"/>
      <c r="C670" s="185">
        <f>SUM(C660:C669)</f>
        <v>387.27000000000004</v>
      </c>
      <c r="D670" s="171"/>
      <c r="E670" s="173"/>
    </row>
    <row r="671" spans="1:5" x14ac:dyDescent="0.3">
      <c r="A671" s="195" t="s">
        <v>107</v>
      </c>
      <c r="B671" s="86"/>
      <c r="C671" s="87"/>
      <c r="D671" s="171"/>
      <c r="E671" s="173"/>
    </row>
    <row r="672" spans="1:5" x14ac:dyDescent="0.3">
      <c r="A672" s="80" t="s">
        <v>811</v>
      </c>
      <c r="B672" s="79">
        <v>3</v>
      </c>
      <c r="C672" s="81">
        <v>9.0500000000000007</v>
      </c>
      <c r="D672" s="171" t="s">
        <v>145</v>
      </c>
      <c r="E672" s="173"/>
    </row>
    <row r="673" spans="1:5" x14ac:dyDescent="0.3">
      <c r="A673" s="188" t="s">
        <v>812</v>
      </c>
      <c r="B673" s="79"/>
      <c r="C673" s="176">
        <f>SUM(C672,C670,C658,C653,C642)</f>
        <v>1167.21</v>
      </c>
      <c r="D673" s="171"/>
      <c r="E673" s="173"/>
    </row>
    <row r="674" spans="1:5" x14ac:dyDescent="0.3">
      <c r="A674" s="91"/>
      <c r="B674" s="79"/>
      <c r="C674" s="81"/>
      <c r="D674" s="171"/>
      <c r="E674" s="173"/>
    </row>
    <row r="675" spans="1:5" x14ac:dyDescent="0.3">
      <c r="A675" s="192" t="s">
        <v>813</v>
      </c>
      <c r="B675" s="79"/>
      <c r="C675" s="184"/>
      <c r="D675" s="171"/>
      <c r="E675" s="173"/>
    </row>
    <row r="676" spans="1:5" x14ac:dyDescent="0.3">
      <c r="A676" s="195" t="s">
        <v>104</v>
      </c>
      <c r="B676" s="86"/>
      <c r="C676" s="87"/>
      <c r="D676" s="171"/>
      <c r="E676" s="173"/>
    </row>
    <row r="677" spans="1:5" x14ac:dyDescent="0.3">
      <c r="A677" s="80" t="s">
        <v>455</v>
      </c>
      <c r="B677" s="79">
        <v>0</v>
      </c>
      <c r="C677" s="81">
        <v>175.04</v>
      </c>
      <c r="D677" s="171" t="s">
        <v>230</v>
      </c>
      <c r="E677" s="173"/>
    </row>
    <row r="678" spans="1:5" x14ac:dyDescent="0.3">
      <c r="A678" s="80" t="s">
        <v>814</v>
      </c>
      <c r="B678" s="79">
        <v>0</v>
      </c>
      <c r="C678" s="81">
        <v>64.040000000000006</v>
      </c>
      <c r="D678" s="171" t="s">
        <v>230</v>
      </c>
      <c r="E678" s="173"/>
    </row>
    <row r="679" spans="1:5" x14ac:dyDescent="0.3">
      <c r="A679" s="80" t="s">
        <v>815</v>
      </c>
      <c r="B679" s="79">
        <v>0</v>
      </c>
      <c r="C679" s="81">
        <v>64.040000000000006</v>
      </c>
      <c r="D679" s="171" t="s">
        <v>230</v>
      </c>
      <c r="E679" s="173"/>
    </row>
    <row r="680" spans="1:5" x14ac:dyDescent="0.3">
      <c r="A680" s="80" t="s">
        <v>816</v>
      </c>
      <c r="B680" s="79">
        <v>0</v>
      </c>
      <c r="C680" s="81">
        <v>9.0299999999999994</v>
      </c>
      <c r="D680" s="171" t="s">
        <v>230</v>
      </c>
      <c r="E680" s="173"/>
    </row>
    <row r="681" spans="1:5" x14ac:dyDescent="0.3">
      <c r="A681" s="80" t="s">
        <v>817</v>
      </c>
      <c r="B681" s="79">
        <v>0</v>
      </c>
      <c r="C681" s="81">
        <v>9.0299999999999994</v>
      </c>
      <c r="D681" s="171" t="s">
        <v>230</v>
      </c>
      <c r="E681" s="173"/>
    </row>
    <row r="682" spans="1:5" x14ac:dyDescent="0.3">
      <c r="A682" s="80" t="s">
        <v>278</v>
      </c>
      <c r="B682" s="79">
        <v>0</v>
      </c>
      <c r="C682" s="81">
        <v>8.83</v>
      </c>
      <c r="D682" s="171" t="s">
        <v>230</v>
      </c>
      <c r="E682" s="173"/>
    </row>
    <row r="683" spans="1:5" x14ac:dyDescent="0.3">
      <c r="A683" s="188" t="s">
        <v>818</v>
      </c>
      <c r="B683" s="79"/>
      <c r="C683" s="176">
        <f>SUM(C677:C682)</f>
        <v>330.00999999999993</v>
      </c>
      <c r="D683" s="171"/>
      <c r="E683" s="173"/>
    </row>
    <row r="684" spans="1:5" x14ac:dyDescent="0.3">
      <c r="A684" s="91"/>
      <c r="B684" s="79"/>
      <c r="C684" s="81"/>
      <c r="D684" s="171"/>
      <c r="E684" s="173"/>
    </row>
    <row r="685" spans="1:5" x14ac:dyDescent="0.3">
      <c r="A685" s="192" t="s">
        <v>819</v>
      </c>
      <c r="B685" s="79"/>
      <c r="C685" s="84"/>
      <c r="D685" s="171"/>
      <c r="E685" s="173"/>
    </row>
    <row r="686" spans="1:5" x14ac:dyDescent="0.3">
      <c r="A686" s="80" t="s">
        <v>115</v>
      </c>
      <c r="B686" s="79"/>
      <c r="C686" s="81">
        <v>9.02</v>
      </c>
      <c r="D686" s="171" t="s">
        <v>145</v>
      </c>
      <c r="E686" s="173"/>
    </row>
    <row r="687" spans="1:5" x14ac:dyDescent="0.3">
      <c r="A687" s="80" t="s">
        <v>116</v>
      </c>
      <c r="B687" s="79"/>
      <c r="C687" s="81">
        <v>9.02</v>
      </c>
      <c r="D687" s="171" t="s">
        <v>145</v>
      </c>
      <c r="E687" s="173"/>
    </row>
    <row r="688" spans="1:5" x14ac:dyDescent="0.3">
      <c r="A688" s="80" t="s">
        <v>117</v>
      </c>
      <c r="B688" s="79"/>
      <c r="C688" s="81">
        <v>9.02</v>
      </c>
      <c r="D688" s="171" t="s">
        <v>145</v>
      </c>
      <c r="E688" s="173"/>
    </row>
    <row r="689" spans="1:5" x14ac:dyDescent="0.3">
      <c r="A689" s="188" t="s">
        <v>820</v>
      </c>
      <c r="B689" s="79"/>
      <c r="C689" s="176">
        <f>SUM(C686:C688)</f>
        <v>27.06</v>
      </c>
      <c r="D689" s="171"/>
      <c r="E689" s="173"/>
    </row>
    <row r="690" spans="1:5" x14ac:dyDescent="0.3">
      <c r="A690" s="96"/>
      <c r="B690" s="97"/>
      <c r="C690" s="98"/>
      <c r="D690" s="171"/>
      <c r="E690" s="173"/>
    </row>
    <row r="691" spans="1:5" ht="16.2" thickBot="1" x14ac:dyDescent="0.35">
      <c r="A691" s="99"/>
      <c r="B691" s="100"/>
      <c r="C691" s="101"/>
      <c r="D691" s="171"/>
      <c r="E691" s="173"/>
    </row>
    <row r="692" spans="1:5" ht="27.75" customHeight="1" thickBot="1" x14ac:dyDescent="0.35">
      <c r="A692" s="65" t="s">
        <v>413</v>
      </c>
      <c r="B692" s="39"/>
      <c r="C692" s="199">
        <f>C689+C683+C673+C629+C598+C448+C377+C375+C302+C281+C201+C199+C122</f>
        <v>30828.599999999995</v>
      </c>
      <c r="D692" s="175"/>
      <c r="E692" s="174"/>
    </row>
    <row r="693" spans="1:5" x14ac:dyDescent="0.3">
      <c r="A693" s="51"/>
      <c r="B693" s="46"/>
      <c r="C693" s="102"/>
      <c r="D693" s="112"/>
    </row>
    <row r="694" spans="1:5" ht="16.2" thickBot="1" x14ac:dyDescent="0.35">
      <c r="A694" s="51"/>
      <c r="B694" s="46"/>
      <c r="C694" s="102"/>
      <c r="D694" s="112"/>
    </row>
    <row r="695" spans="1:5" ht="31.5" customHeight="1" thickBot="1" x14ac:dyDescent="0.35">
      <c r="A695" s="316" t="s">
        <v>281</v>
      </c>
      <c r="B695" s="317"/>
      <c r="C695" s="317"/>
      <c r="D695" s="317"/>
      <c r="E695" s="318"/>
    </row>
    <row r="696" spans="1:5" ht="15" thickBot="1" x14ac:dyDescent="0.35">
      <c r="A696"/>
      <c r="B696" s="181"/>
      <c r="C696"/>
      <c r="D696" s="112"/>
    </row>
    <row r="697" spans="1:5" x14ac:dyDescent="0.3">
      <c r="A697" s="103" t="s">
        <v>821</v>
      </c>
      <c r="B697" s="182"/>
      <c r="C697" s="183"/>
      <c r="D697" s="179"/>
      <c r="E697" s="178"/>
    </row>
    <row r="698" spans="1:5" x14ac:dyDescent="0.3">
      <c r="A698" s="80" t="s">
        <v>822</v>
      </c>
      <c r="B698" s="79"/>
      <c r="C698" s="81">
        <v>2450.31</v>
      </c>
      <c r="D698" s="171" t="s">
        <v>823</v>
      </c>
      <c r="E698" s="173"/>
    </row>
    <row r="699" spans="1:5" x14ac:dyDescent="0.3">
      <c r="A699" s="80" t="s">
        <v>118</v>
      </c>
      <c r="B699" s="79"/>
      <c r="C699" s="81">
        <v>4900.1899999999996</v>
      </c>
      <c r="D699" s="171" t="s">
        <v>823</v>
      </c>
      <c r="E699" s="173"/>
    </row>
    <row r="700" spans="1:5" x14ac:dyDescent="0.3">
      <c r="A700" s="80" t="s">
        <v>824</v>
      </c>
      <c r="B700" s="79"/>
      <c r="C700" s="81">
        <v>1520.32</v>
      </c>
      <c r="D700" s="171" t="s">
        <v>823</v>
      </c>
      <c r="E700" s="173"/>
    </row>
    <row r="701" spans="1:5" x14ac:dyDescent="0.3">
      <c r="A701" s="80" t="s">
        <v>825</v>
      </c>
      <c r="B701" s="79"/>
      <c r="C701" s="81">
        <v>4100.21</v>
      </c>
      <c r="D701" s="171" t="s">
        <v>823</v>
      </c>
      <c r="E701" s="173"/>
    </row>
    <row r="702" spans="1:5" ht="31.2" x14ac:dyDescent="0.3">
      <c r="A702" s="80" t="s">
        <v>826</v>
      </c>
      <c r="B702" s="79"/>
      <c r="C702" s="81">
        <v>3546.23</v>
      </c>
      <c r="D702" s="171" t="s">
        <v>823</v>
      </c>
      <c r="E702" s="173"/>
    </row>
    <row r="703" spans="1:5" x14ac:dyDescent="0.3">
      <c r="A703" s="89" t="s">
        <v>827</v>
      </c>
      <c r="B703" s="79"/>
      <c r="C703" s="196">
        <f>SUM(C698:C702)</f>
        <v>16517.259999999998</v>
      </c>
      <c r="D703" s="171"/>
      <c r="E703" s="173"/>
    </row>
    <row r="704" spans="1:5" x14ac:dyDescent="0.3">
      <c r="A704" s="90"/>
      <c r="B704" s="79"/>
      <c r="C704" s="184"/>
      <c r="D704" s="171"/>
      <c r="E704" s="173"/>
    </row>
    <row r="705" spans="1:5" x14ac:dyDescent="0.3">
      <c r="A705" s="85" t="s">
        <v>119</v>
      </c>
      <c r="B705" s="79"/>
      <c r="C705" s="184"/>
      <c r="D705" s="171"/>
      <c r="E705" s="173"/>
    </row>
    <row r="706" spans="1:5" x14ac:dyDescent="0.3">
      <c r="A706" s="80" t="s">
        <v>120</v>
      </c>
      <c r="B706" s="79"/>
      <c r="C706" s="184">
        <v>4059.14</v>
      </c>
      <c r="D706" s="171" t="s">
        <v>109</v>
      </c>
      <c r="E706" s="173"/>
    </row>
    <row r="707" spans="1:5" x14ac:dyDescent="0.3">
      <c r="A707" s="80" t="s">
        <v>121</v>
      </c>
      <c r="B707" s="79"/>
      <c r="C707" s="184">
        <v>4059.14</v>
      </c>
      <c r="D707" s="171" t="s">
        <v>109</v>
      </c>
      <c r="E707" s="173"/>
    </row>
    <row r="708" spans="1:5" x14ac:dyDescent="0.3">
      <c r="A708" s="89" t="s">
        <v>828</v>
      </c>
      <c r="B708" s="79"/>
      <c r="C708" s="196">
        <f>SUM(C706:C707)</f>
        <v>8118.28</v>
      </c>
      <c r="D708" s="171"/>
      <c r="E708" s="173"/>
    </row>
    <row r="709" spans="1:5" x14ac:dyDescent="0.3">
      <c r="A709" s="91"/>
      <c r="B709" s="79"/>
      <c r="C709" s="81"/>
      <c r="D709" s="171"/>
      <c r="E709" s="173"/>
    </row>
    <row r="710" spans="1:5" ht="16.2" thickBot="1" x14ac:dyDescent="0.35">
      <c r="A710" s="99"/>
      <c r="B710" s="100"/>
      <c r="C710" s="101"/>
      <c r="D710" s="171"/>
      <c r="E710" s="173"/>
    </row>
    <row r="711" spans="1:5" ht="16.2" thickBot="1" x14ac:dyDescent="0.35">
      <c r="A711" s="65" t="s">
        <v>357</v>
      </c>
      <c r="B711" s="104"/>
      <c r="C711" s="200">
        <f>C703+C708</f>
        <v>24635.539999999997</v>
      </c>
      <c r="D711" s="175"/>
      <c r="E711" s="174"/>
    </row>
    <row r="713" spans="1:5" ht="16.2" thickBot="1" x14ac:dyDescent="0.35"/>
    <row r="714" spans="1:5" ht="16.2" thickBot="1" x14ac:dyDescent="0.35">
      <c r="A714" s="316" t="s">
        <v>290</v>
      </c>
      <c r="B714" s="317"/>
      <c r="C714" s="317"/>
      <c r="D714" s="318"/>
      <c r="E714" s="180"/>
    </row>
    <row r="715" spans="1:5" ht="15" thickBot="1" x14ac:dyDescent="0.35">
      <c r="A715"/>
      <c r="B715" s="181"/>
      <c r="C715"/>
    </row>
    <row r="716" spans="1:5" ht="15" customHeight="1" x14ac:dyDescent="0.3">
      <c r="A716" s="261" t="s">
        <v>291</v>
      </c>
      <c r="B716" s="263" t="s">
        <v>429</v>
      </c>
      <c r="C716" s="263" t="s">
        <v>293</v>
      </c>
      <c r="D716" s="265"/>
    </row>
    <row r="717" spans="1:5" ht="15" customHeight="1" x14ac:dyDescent="0.3">
      <c r="A717" s="262"/>
      <c r="B717" s="264"/>
      <c r="C717" s="264"/>
      <c r="D717" s="266"/>
    </row>
    <row r="718" spans="1:5" ht="30" customHeight="1" x14ac:dyDescent="0.3">
      <c r="A718" s="105" t="s">
        <v>122</v>
      </c>
      <c r="B718" s="106" t="s">
        <v>829</v>
      </c>
      <c r="C718" s="311">
        <v>520</v>
      </c>
      <c r="D718" s="312"/>
    </row>
    <row r="719" spans="1:5" ht="57.6" x14ac:dyDescent="0.3">
      <c r="A719" s="105" t="s">
        <v>123</v>
      </c>
      <c r="B719" s="106" t="s">
        <v>830</v>
      </c>
      <c r="C719" s="311">
        <v>1591</v>
      </c>
      <c r="D719" s="312"/>
    </row>
    <row r="720" spans="1:5" ht="28.8" x14ac:dyDescent="0.3">
      <c r="A720" s="105" t="s">
        <v>124</v>
      </c>
      <c r="B720" s="106" t="s">
        <v>831</v>
      </c>
      <c r="C720" s="311">
        <v>383</v>
      </c>
      <c r="D720" s="312"/>
    </row>
    <row r="721" spans="1:4" ht="28.8" x14ac:dyDescent="0.3">
      <c r="A721" s="105" t="s">
        <v>832</v>
      </c>
      <c r="B721" s="106" t="s">
        <v>833</v>
      </c>
      <c r="C721" s="311">
        <v>458</v>
      </c>
      <c r="D721" s="312"/>
    </row>
    <row r="722" spans="1:4" ht="28.8" x14ac:dyDescent="0.3">
      <c r="A722" s="105" t="s">
        <v>125</v>
      </c>
      <c r="B722" s="106" t="s">
        <v>834</v>
      </c>
      <c r="C722" s="311">
        <v>222</v>
      </c>
      <c r="D722" s="312"/>
    </row>
    <row r="723" spans="1:4" ht="14.4" x14ac:dyDescent="0.3">
      <c r="A723" s="105" t="s">
        <v>835</v>
      </c>
      <c r="B723" s="106" t="s">
        <v>836</v>
      </c>
      <c r="C723" s="311">
        <v>135</v>
      </c>
      <c r="D723" s="312"/>
    </row>
    <row r="724" spans="1:4" ht="28.8" x14ac:dyDescent="0.3">
      <c r="A724" s="105" t="s">
        <v>837</v>
      </c>
      <c r="B724" s="106" t="s">
        <v>838</v>
      </c>
      <c r="C724" s="311">
        <v>399</v>
      </c>
      <c r="D724" s="312"/>
    </row>
    <row r="725" spans="1:4" ht="28.8" x14ac:dyDescent="0.3">
      <c r="A725" s="105" t="s">
        <v>837</v>
      </c>
      <c r="B725" s="106" t="s">
        <v>839</v>
      </c>
      <c r="C725" s="311">
        <v>657</v>
      </c>
      <c r="D725" s="312"/>
    </row>
    <row r="726" spans="1:4" ht="28.8" x14ac:dyDescent="0.3">
      <c r="A726" s="105" t="s">
        <v>837</v>
      </c>
      <c r="B726" s="106" t="s">
        <v>840</v>
      </c>
      <c r="C726" s="311">
        <v>96</v>
      </c>
      <c r="D726" s="312"/>
    </row>
    <row r="727" spans="1:4" ht="100.8" x14ac:dyDescent="0.3">
      <c r="A727" s="105" t="s">
        <v>837</v>
      </c>
      <c r="B727" s="106" t="s">
        <v>841</v>
      </c>
      <c r="C727" s="311">
        <v>4640</v>
      </c>
      <c r="D727" s="312"/>
    </row>
    <row r="728" spans="1:4" ht="28.8" x14ac:dyDescent="0.3">
      <c r="A728" s="105" t="s">
        <v>842</v>
      </c>
      <c r="B728" s="106" t="s">
        <v>843</v>
      </c>
      <c r="C728" s="311">
        <v>151</v>
      </c>
      <c r="D728" s="312"/>
    </row>
    <row r="729" spans="1:4" ht="43.2" x14ac:dyDescent="0.3">
      <c r="A729" s="105" t="s">
        <v>842</v>
      </c>
      <c r="B729" s="106" t="s">
        <v>844</v>
      </c>
      <c r="C729" s="311">
        <v>730</v>
      </c>
      <c r="D729" s="312"/>
    </row>
    <row r="730" spans="1:4" ht="72" x14ac:dyDescent="0.3">
      <c r="A730" s="105" t="s">
        <v>845</v>
      </c>
      <c r="B730" s="106" t="s">
        <v>846</v>
      </c>
      <c r="C730" s="311">
        <v>1822</v>
      </c>
      <c r="D730" s="312"/>
    </row>
    <row r="731" spans="1:4" ht="15" thickBot="1" x14ac:dyDescent="0.35">
      <c r="A731" s="107" t="s">
        <v>344</v>
      </c>
      <c r="B731" s="108" t="s">
        <v>836</v>
      </c>
      <c r="C731" s="311">
        <v>104</v>
      </c>
      <c r="D731" s="312"/>
    </row>
    <row r="732" spans="1:4" ht="16.2" thickBot="1" x14ac:dyDescent="0.35">
      <c r="A732" s="6" t="s">
        <v>215</v>
      </c>
      <c r="B732" s="104"/>
      <c r="C732" s="321">
        <f>SUM(C718:C731)</f>
        <v>11908</v>
      </c>
      <c r="D732" s="322"/>
    </row>
  </sheetData>
  <mergeCells count="43">
    <mergeCell ref="F16:I16"/>
    <mergeCell ref="C732:D732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20:D720"/>
    <mergeCell ref="B16:E16"/>
    <mergeCell ref="B17:E17"/>
    <mergeCell ref="C718:D718"/>
    <mergeCell ref="C719:D719"/>
    <mergeCell ref="B18:E18"/>
    <mergeCell ref="B19:E19"/>
    <mergeCell ref="A25:A26"/>
    <mergeCell ref="B25:B26"/>
    <mergeCell ref="C25:C26"/>
    <mergeCell ref="E25:E26"/>
    <mergeCell ref="D25:D26"/>
    <mergeCell ref="A695:E695"/>
    <mergeCell ref="A716:A717"/>
    <mergeCell ref="B716:B717"/>
    <mergeCell ref="C716:D717"/>
    <mergeCell ref="A714:D714"/>
    <mergeCell ref="A23:E23"/>
    <mergeCell ref="B15:E15"/>
    <mergeCell ref="A1:F1"/>
    <mergeCell ref="A2:F2"/>
    <mergeCell ref="A3:F3"/>
    <mergeCell ref="A5:F5"/>
    <mergeCell ref="A7:F7"/>
    <mergeCell ref="A9:E9"/>
    <mergeCell ref="B10:E10"/>
    <mergeCell ref="B11:E11"/>
    <mergeCell ref="B12:E12"/>
    <mergeCell ref="B13:E13"/>
    <mergeCell ref="B14:E14"/>
  </mergeCells>
  <dataValidations disablePrompts="1" count="1">
    <dataValidation type="list" allowBlank="1" showInputMessage="1" showErrorMessage="1" sqref="C27:C28" xr:uid="{F92E101A-F26E-4103-99D3-EDB55B50DBA9}">
      <formula1>$I$28:$I$32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436B-7427-4433-A125-E6F5BC8F47AB}">
  <dimension ref="A1:J1037"/>
  <sheetViews>
    <sheetView zoomScale="80" zoomScaleNormal="80" workbookViewId="0">
      <selection sqref="A1:F1"/>
    </sheetView>
  </sheetViews>
  <sheetFormatPr defaultColWidth="9.109375" defaultRowHeight="14.4" x14ac:dyDescent="0.3"/>
  <cols>
    <col min="1" max="1" width="61.109375" bestFit="1" customWidth="1"/>
    <col min="2" max="2" width="11.109375" customWidth="1"/>
    <col min="3" max="3" width="15.88671875" customWidth="1"/>
    <col min="4" max="4" width="14.6640625" bestFit="1" customWidth="1"/>
    <col min="5" max="5" width="15.5546875" customWidth="1"/>
    <col min="6" max="6" width="9.5546875" bestFit="1" customWidth="1"/>
  </cols>
  <sheetData>
    <row r="1" spans="1:10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75" customHeight="1" x14ac:dyDescent="0.3">
      <c r="A2" s="241" t="s">
        <v>147</v>
      </c>
      <c r="B2" s="241"/>
      <c r="C2" s="241"/>
      <c r="D2" s="241"/>
      <c r="E2" s="241"/>
      <c r="F2" s="241"/>
      <c r="G2" s="9"/>
      <c r="H2" s="9"/>
      <c r="I2" s="9"/>
      <c r="J2" s="9"/>
    </row>
    <row r="3" spans="1:10" ht="15.75" customHeight="1" x14ac:dyDescent="0.3">
      <c r="A3" s="241" t="s">
        <v>148</v>
      </c>
      <c r="B3" s="241"/>
      <c r="C3" s="241"/>
      <c r="D3" s="241"/>
      <c r="E3" s="241"/>
      <c r="F3" s="241"/>
      <c r="G3" s="9"/>
      <c r="H3" s="9"/>
      <c r="I3" s="9"/>
      <c r="J3" s="9"/>
    </row>
    <row r="5" spans="1:10" ht="17.399999999999999" x14ac:dyDescent="0.3">
      <c r="A5" s="242" t="s">
        <v>847</v>
      </c>
      <c r="B5" s="242"/>
      <c r="C5" s="242"/>
      <c r="D5" s="242"/>
      <c r="E5" s="242"/>
      <c r="F5" s="242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9" spans="1:10" ht="15.6" x14ac:dyDescent="0.3">
      <c r="A9" s="298" t="s">
        <v>151</v>
      </c>
      <c r="B9" s="298"/>
      <c r="C9" s="298"/>
      <c r="D9" s="298"/>
      <c r="E9" s="298"/>
    </row>
    <row r="10" spans="1:10" x14ac:dyDescent="0.3">
      <c r="A10" s="15" t="s">
        <v>161</v>
      </c>
      <c r="B10" s="270" t="s">
        <v>848</v>
      </c>
      <c r="C10" s="271"/>
      <c r="D10" s="271"/>
      <c r="E10" s="272"/>
    </row>
    <row r="11" spans="1:10" ht="15" customHeight="1" x14ac:dyDescent="0.3">
      <c r="A11" s="16" t="s">
        <v>163</v>
      </c>
      <c r="B11" s="324" t="s">
        <v>849</v>
      </c>
      <c r="C11" s="325"/>
      <c r="D11" s="325"/>
      <c r="E11" s="325"/>
    </row>
    <row r="12" spans="1:10" ht="15" customHeight="1" x14ac:dyDescent="0.3">
      <c r="A12" s="16" t="s">
        <v>165</v>
      </c>
      <c r="B12" s="325" t="s">
        <v>219</v>
      </c>
      <c r="C12" s="325"/>
      <c r="D12" s="325"/>
      <c r="E12" s="325"/>
    </row>
    <row r="13" spans="1:10" ht="15" customHeight="1" x14ac:dyDescent="0.3">
      <c r="A13" s="16" t="s">
        <v>167</v>
      </c>
      <c r="B13" s="325">
        <v>17</v>
      </c>
      <c r="C13" s="325"/>
      <c r="D13" s="325"/>
      <c r="E13" s="325"/>
    </row>
    <row r="14" spans="1:10" ht="15" customHeight="1" x14ac:dyDescent="0.3">
      <c r="A14" s="16" t="s">
        <v>168</v>
      </c>
      <c r="B14" s="326" t="s">
        <v>850</v>
      </c>
      <c r="C14" s="326"/>
      <c r="D14" s="326"/>
      <c r="E14" s="326"/>
    </row>
    <row r="15" spans="1:10" x14ac:dyDescent="0.3">
      <c r="A15" s="16" t="s">
        <v>221</v>
      </c>
      <c r="B15" s="325">
        <v>4</v>
      </c>
      <c r="C15" s="325"/>
      <c r="D15" s="325"/>
      <c r="E15" s="325"/>
    </row>
    <row r="16" spans="1:10" x14ac:dyDescent="0.3">
      <c r="A16" s="16" t="s">
        <v>156</v>
      </c>
      <c r="B16" s="313">
        <f>B81</f>
        <v>32209.360000000001</v>
      </c>
      <c r="C16" s="271"/>
      <c r="D16" s="271"/>
      <c r="E16" s="272"/>
    </row>
    <row r="17" spans="1:6" ht="35.25" customHeight="1" x14ac:dyDescent="0.3">
      <c r="A17" s="16" t="s">
        <v>157</v>
      </c>
      <c r="B17" s="313">
        <f>B44</f>
        <v>19032</v>
      </c>
      <c r="C17" s="271"/>
      <c r="D17" s="271"/>
      <c r="E17" s="272"/>
    </row>
    <row r="18" spans="1:6" ht="15" customHeight="1" x14ac:dyDescent="0.3">
      <c r="A18" s="16" t="s">
        <v>158</v>
      </c>
      <c r="B18" s="313">
        <f>B54</f>
        <v>18004</v>
      </c>
      <c r="C18" s="271"/>
      <c r="D18" s="271"/>
      <c r="E18" s="272"/>
    </row>
    <row r="19" spans="1:6" ht="15" customHeight="1" x14ac:dyDescent="0.3">
      <c r="A19" s="16" t="s">
        <v>159</v>
      </c>
      <c r="B19" s="313">
        <f>B60</f>
        <v>9367</v>
      </c>
      <c r="C19" s="271"/>
      <c r="D19" s="271"/>
      <c r="E19" s="272"/>
    </row>
    <row r="20" spans="1:6" ht="15.75" customHeight="1" x14ac:dyDescent="0.3">
      <c r="A20" s="111"/>
      <c r="B20" s="112"/>
      <c r="C20" s="112"/>
      <c r="D20" s="112"/>
      <c r="E20" s="112"/>
    </row>
    <row r="21" spans="1:6" ht="18" x14ac:dyDescent="0.35">
      <c r="A21" s="113"/>
      <c r="B21" s="114"/>
      <c r="C21" s="114"/>
      <c r="D21" s="114"/>
      <c r="E21" s="114"/>
    </row>
    <row r="22" spans="1:6" ht="15.6" x14ac:dyDescent="0.3">
      <c r="A22" s="244" t="s">
        <v>174</v>
      </c>
      <c r="B22" s="244"/>
      <c r="C22" s="244"/>
      <c r="D22" s="244"/>
      <c r="E22" s="244"/>
      <c r="F22" s="244"/>
    </row>
    <row r="23" spans="1:6" ht="15.6" x14ac:dyDescent="0.3">
      <c r="A23" s="19"/>
      <c r="B23" s="19"/>
      <c r="C23" s="19"/>
      <c r="D23" s="19"/>
      <c r="E23" s="19"/>
      <c r="F23" s="19"/>
    </row>
    <row r="24" spans="1:6" ht="15.6" x14ac:dyDescent="0.3">
      <c r="A24" s="17" t="s">
        <v>175</v>
      </c>
      <c r="B24" s="162"/>
    </row>
    <row r="25" spans="1:6" ht="15.6" x14ac:dyDescent="0.3">
      <c r="A25" s="19"/>
      <c r="B25" s="201"/>
      <c r="C25" s="19"/>
      <c r="D25" s="19"/>
      <c r="E25" s="19"/>
      <c r="F25" s="19"/>
    </row>
    <row r="26" spans="1:6" s="116" customFormat="1" ht="31.2" x14ac:dyDescent="0.3">
      <c r="A26" s="17" t="s">
        <v>851</v>
      </c>
      <c r="B26" s="22" t="s">
        <v>852</v>
      </c>
      <c r="C26" s="115"/>
      <c r="D26" s="73"/>
      <c r="E26" s="73"/>
      <c r="F26" s="73"/>
    </row>
    <row r="27" spans="1:6" ht="15.6" x14ac:dyDescent="0.3">
      <c r="A27" s="22" t="s">
        <v>853</v>
      </c>
      <c r="B27" s="22">
        <v>4794</v>
      </c>
      <c r="C27" s="115"/>
      <c r="D27" s="19"/>
      <c r="E27" s="19"/>
      <c r="F27" s="19"/>
    </row>
    <row r="28" spans="1:6" ht="15.6" x14ac:dyDescent="0.3">
      <c r="A28" s="22" t="s">
        <v>854</v>
      </c>
      <c r="B28" s="22">
        <v>846</v>
      </c>
      <c r="C28" s="115"/>
      <c r="D28" s="19"/>
      <c r="E28" s="19"/>
      <c r="F28" s="19"/>
    </row>
    <row r="29" spans="1:6" ht="15.6" x14ac:dyDescent="0.3">
      <c r="A29" s="22" t="s">
        <v>855</v>
      </c>
      <c r="B29" s="22">
        <f>230+3300</f>
        <v>3530</v>
      </c>
      <c r="C29" s="115"/>
      <c r="D29" s="19"/>
      <c r="E29" s="19"/>
      <c r="F29" s="19"/>
    </row>
    <row r="30" spans="1:6" ht="15.6" x14ac:dyDescent="0.3">
      <c r="A30" s="22" t="s">
        <v>856</v>
      </c>
      <c r="B30" s="22" t="s">
        <v>126</v>
      </c>
      <c r="C30" s="115"/>
      <c r="D30" s="19"/>
      <c r="E30" s="19"/>
      <c r="F30" s="19"/>
    </row>
    <row r="31" spans="1:6" ht="15.6" x14ac:dyDescent="0.3">
      <c r="A31" s="22" t="s">
        <v>857</v>
      </c>
      <c r="B31" s="22">
        <v>552</v>
      </c>
      <c r="C31" s="115"/>
      <c r="D31" s="19"/>
      <c r="E31" s="19"/>
      <c r="F31" s="19"/>
    </row>
    <row r="32" spans="1:6" ht="15.6" x14ac:dyDescent="0.3">
      <c r="A32" s="22" t="s">
        <v>858</v>
      </c>
      <c r="B32" s="22">
        <v>510</v>
      </c>
      <c r="C32" s="115"/>
      <c r="D32" s="19"/>
      <c r="E32" s="19"/>
      <c r="F32" s="19"/>
    </row>
    <row r="33" spans="1:6" ht="15.6" x14ac:dyDescent="0.3">
      <c r="A33" s="22" t="s">
        <v>859</v>
      </c>
      <c r="B33" s="22">
        <v>372</v>
      </c>
      <c r="C33" s="115"/>
      <c r="D33" s="19"/>
      <c r="E33" s="19"/>
      <c r="F33" s="19"/>
    </row>
    <row r="34" spans="1:6" ht="15.6" x14ac:dyDescent="0.3">
      <c r="A34" s="22" t="s">
        <v>860</v>
      </c>
      <c r="B34" s="22">
        <v>3120</v>
      </c>
      <c r="C34" s="115"/>
      <c r="D34" s="19"/>
      <c r="E34" s="19"/>
      <c r="F34" s="19"/>
    </row>
    <row r="35" spans="1:6" ht="15.6" x14ac:dyDescent="0.3">
      <c r="A35" s="22" t="s">
        <v>861</v>
      </c>
      <c r="B35" s="22">
        <v>300</v>
      </c>
      <c r="C35" s="115"/>
      <c r="D35" s="19"/>
      <c r="E35" s="19"/>
      <c r="F35" s="19"/>
    </row>
    <row r="36" spans="1:6" ht="15.6" x14ac:dyDescent="0.3">
      <c r="A36" s="22" t="s">
        <v>862</v>
      </c>
      <c r="B36" s="22">
        <v>202</v>
      </c>
      <c r="C36" s="115"/>
      <c r="D36" s="19"/>
      <c r="E36" s="19"/>
      <c r="F36" s="19"/>
    </row>
    <row r="37" spans="1:6" ht="15.6" x14ac:dyDescent="0.3">
      <c r="A37" s="22" t="s">
        <v>863</v>
      </c>
      <c r="B37" s="22">
        <v>160</v>
      </c>
      <c r="C37" s="115"/>
      <c r="D37" s="19"/>
      <c r="E37" s="19"/>
      <c r="F37" s="19"/>
    </row>
    <row r="38" spans="1:6" ht="15.6" x14ac:dyDescent="0.3">
      <c r="A38" s="22" t="s">
        <v>864</v>
      </c>
      <c r="B38" s="22">
        <v>48</v>
      </c>
      <c r="C38" s="115"/>
      <c r="D38" s="19"/>
      <c r="E38" s="19"/>
      <c r="F38" s="19"/>
    </row>
    <row r="39" spans="1:6" ht="15.6" x14ac:dyDescent="0.3">
      <c r="A39" s="22" t="s">
        <v>865</v>
      </c>
      <c r="B39" s="22">
        <v>84</v>
      </c>
      <c r="C39" s="115"/>
      <c r="D39" s="19"/>
      <c r="E39" s="19"/>
      <c r="F39" s="19"/>
    </row>
    <row r="40" spans="1:6" ht="15.6" x14ac:dyDescent="0.3">
      <c r="A40" s="22" t="s">
        <v>866</v>
      </c>
      <c r="B40" s="22">
        <v>596</v>
      </c>
      <c r="C40" s="115"/>
      <c r="D40" s="19"/>
      <c r="E40" s="19"/>
      <c r="F40" s="19"/>
    </row>
    <row r="41" spans="1:6" ht="15.6" x14ac:dyDescent="0.3">
      <c r="A41" s="22" t="s">
        <v>867</v>
      </c>
      <c r="B41" s="22">
        <v>600</v>
      </c>
      <c r="C41" s="115"/>
      <c r="D41" s="19"/>
      <c r="E41" s="19"/>
      <c r="F41" s="19"/>
    </row>
    <row r="42" spans="1:6" ht="15.6" x14ac:dyDescent="0.3">
      <c r="A42" s="22" t="s">
        <v>868</v>
      </c>
      <c r="B42" s="22">
        <v>198</v>
      </c>
      <c r="C42" s="115"/>
      <c r="D42" s="19"/>
      <c r="E42" s="19"/>
      <c r="F42" s="19"/>
    </row>
    <row r="43" spans="1:6" ht="16.2" thickBot="1" x14ac:dyDescent="0.35">
      <c r="A43" s="22" t="s">
        <v>869</v>
      </c>
      <c r="B43" s="22">
        <v>3120</v>
      </c>
      <c r="C43" s="115"/>
      <c r="D43" s="19"/>
      <c r="E43" s="19"/>
      <c r="F43" s="19"/>
    </row>
    <row r="44" spans="1:6" ht="15.6" x14ac:dyDescent="0.3">
      <c r="A44" s="327" t="s">
        <v>870</v>
      </c>
      <c r="B44" s="329">
        <f>SUM(B27:B43)</f>
        <v>19032</v>
      </c>
      <c r="C44" s="115"/>
      <c r="D44" s="19"/>
      <c r="E44" s="19"/>
      <c r="F44" s="19"/>
    </row>
    <row r="45" spans="1:6" ht="16.2" thickBot="1" x14ac:dyDescent="0.35">
      <c r="A45" s="328"/>
      <c r="B45" s="330"/>
      <c r="C45" s="115"/>
      <c r="D45" s="19"/>
      <c r="E45" s="19"/>
      <c r="F45" s="19"/>
    </row>
    <row r="46" spans="1:6" ht="15.6" x14ac:dyDescent="0.3">
      <c r="A46" s="117"/>
      <c r="B46" s="115"/>
      <c r="C46" s="115"/>
      <c r="D46" s="19"/>
      <c r="E46" s="19"/>
      <c r="F46" s="19"/>
    </row>
    <row r="47" spans="1:6" s="116" customFormat="1" ht="31.2" x14ac:dyDescent="0.3">
      <c r="A47" s="17" t="s">
        <v>871</v>
      </c>
      <c r="B47" s="22" t="s">
        <v>852</v>
      </c>
      <c r="C47" s="115"/>
      <c r="D47" s="73"/>
      <c r="E47" s="73"/>
      <c r="F47" s="73"/>
    </row>
    <row r="48" spans="1:6" ht="15.6" x14ac:dyDescent="0.3">
      <c r="A48" s="22" t="s">
        <v>872</v>
      </c>
      <c r="B48" s="22">
        <v>1939</v>
      </c>
      <c r="C48" s="115"/>
      <c r="D48" s="19"/>
      <c r="E48" s="19"/>
      <c r="F48" s="19"/>
    </row>
    <row r="49" spans="1:6" ht="15.6" x14ac:dyDescent="0.3">
      <c r="A49" s="22" t="s">
        <v>873</v>
      </c>
      <c r="B49" s="22">
        <v>10033</v>
      </c>
      <c r="C49" s="115"/>
      <c r="D49" s="19"/>
      <c r="E49" s="19"/>
      <c r="F49" s="19"/>
    </row>
    <row r="50" spans="1:6" ht="15.6" x14ac:dyDescent="0.3">
      <c r="A50" s="22" t="s">
        <v>874</v>
      </c>
      <c r="B50" s="22">
        <v>853</v>
      </c>
      <c r="C50" s="115"/>
      <c r="D50" s="19"/>
      <c r="E50" s="19"/>
      <c r="F50" s="19"/>
    </row>
    <row r="51" spans="1:6" ht="15.6" x14ac:dyDescent="0.3">
      <c r="A51" s="22" t="s">
        <v>875</v>
      </c>
      <c r="B51" s="22">
        <v>2391</v>
      </c>
      <c r="C51" s="115"/>
      <c r="D51" s="19"/>
      <c r="E51" s="19"/>
      <c r="F51" s="19"/>
    </row>
    <row r="52" spans="1:6" ht="15.6" x14ac:dyDescent="0.3">
      <c r="A52" s="22" t="s">
        <v>876</v>
      </c>
      <c r="B52" s="22">
        <v>1288</v>
      </c>
      <c r="C52" s="115"/>
      <c r="D52" s="19"/>
      <c r="E52" s="19"/>
      <c r="F52" s="19"/>
    </row>
    <row r="53" spans="1:6" ht="16.2" thickBot="1" x14ac:dyDescent="0.35">
      <c r="A53" s="22" t="s">
        <v>877</v>
      </c>
      <c r="B53" s="22">
        <v>1500</v>
      </c>
      <c r="C53" s="115"/>
      <c r="D53" s="19"/>
      <c r="E53" s="19"/>
      <c r="F53" s="19"/>
    </row>
    <row r="54" spans="1:6" ht="15.6" x14ac:dyDescent="0.3">
      <c r="A54" s="327" t="s">
        <v>878</v>
      </c>
      <c r="B54" s="329">
        <f>SUM(B48:B53)</f>
        <v>18004</v>
      </c>
      <c r="C54" s="115"/>
      <c r="D54" s="19"/>
      <c r="E54" s="19"/>
      <c r="F54" s="19"/>
    </row>
    <row r="55" spans="1:6" ht="16.2" thickBot="1" x14ac:dyDescent="0.35">
      <c r="A55" s="328"/>
      <c r="B55" s="330"/>
      <c r="C55" s="115"/>
      <c r="D55" s="19"/>
      <c r="E55" s="19"/>
      <c r="F55" s="19"/>
    </row>
    <row r="56" spans="1:6" ht="15.6" x14ac:dyDescent="0.3">
      <c r="A56" s="22"/>
      <c r="B56" s="22"/>
      <c r="C56" s="115"/>
      <c r="D56" s="19"/>
      <c r="E56" s="19"/>
      <c r="F56" s="19"/>
    </row>
    <row r="57" spans="1:6" s="116" customFormat="1" ht="31.2" x14ac:dyDescent="0.3">
      <c r="A57" s="17" t="s">
        <v>127</v>
      </c>
      <c r="B57" s="22" t="s">
        <v>852</v>
      </c>
      <c r="C57" s="115"/>
      <c r="D57" s="73"/>
      <c r="E57" s="73"/>
      <c r="F57" s="73"/>
    </row>
    <row r="58" spans="1:6" ht="15.6" x14ac:dyDescent="0.3">
      <c r="A58" s="22" t="s">
        <v>879</v>
      </c>
      <c r="B58" s="22">
        <v>4847</v>
      </c>
      <c r="C58" s="115"/>
      <c r="D58" s="19"/>
      <c r="E58" s="19"/>
      <c r="F58" s="19"/>
    </row>
    <row r="59" spans="1:6" ht="16.2" thickBot="1" x14ac:dyDescent="0.35">
      <c r="A59" s="22" t="s">
        <v>128</v>
      </c>
      <c r="B59" s="22">
        <v>4520</v>
      </c>
      <c r="C59" s="115"/>
      <c r="D59" s="19"/>
      <c r="E59" s="19"/>
      <c r="F59" s="19"/>
    </row>
    <row r="60" spans="1:6" ht="15.6" x14ac:dyDescent="0.3">
      <c r="A60" s="327" t="s">
        <v>878</v>
      </c>
      <c r="B60" s="329">
        <f>SUM(B58:B59)</f>
        <v>9367</v>
      </c>
      <c r="C60" s="115"/>
      <c r="D60" s="19"/>
      <c r="E60" s="19"/>
      <c r="F60" s="19"/>
    </row>
    <row r="61" spans="1:6" ht="16.2" thickBot="1" x14ac:dyDescent="0.35">
      <c r="A61" s="328"/>
      <c r="B61" s="330"/>
      <c r="C61" s="115"/>
      <c r="D61" s="19"/>
      <c r="E61" s="19"/>
      <c r="F61" s="19"/>
    </row>
    <row r="62" spans="1:6" ht="15.6" x14ac:dyDescent="0.3">
      <c r="A62" s="22"/>
      <c r="B62" s="22"/>
      <c r="C62" s="115"/>
      <c r="D62" s="19"/>
      <c r="E62" s="19"/>
      <c r="F62" s="19"/>
    </row>
    <row r="63" spans="1:6" s="116" customFormat="1" ht="31.2" x14ac:dyDescent="0.3">
      <c r="A63" s="17" t="s">
        <v>175</v>
      </c>
      <c r="B63" s="22" t="s">
        <v>852</v>
      </c>
      <c r="C63" s="115"/>
      <c r="D63" s="73"/>
      <c r="E63" s="73"/>
      <c r="F63" s="73"/>
    </row>
    <row r="64" spans="1:6" ht="15.6" x14ac:dyDescent="0.3">
      <c r="A64" s="22" t="s">
        <v>853</v>
      </c>
      <c r="B64" s="118">
        <f>+C128</f>
        <v>2951</v>
      </c>
      <c r="C64" s="115"/>
      <c r="D64" s="19"/>
      <c r="E64" s="19"/>
      <c r="F64" s="19"/>
    </row>
    <row r="65" spans="1:6" ht="15.6" x14ac:dyDescent="0.3">
      <c r="A65" s="22" t="s">
        <v>854</v>
      </c>
      <c r="B65" s="118">
        <f>+C170</f>
        <v>1990</v>
      </c>
      <c r="C65" s="115"/>
      <c r="D65" s="19"/>
      <c r="E65" s="19"/>
      <c r="F65" s="19"/>
    </row>
    <row r="66" spans="1:6" ht="15.6" x14ac:dyDescent="0.3">
      <c r="A66" s="22" t="s">
        <v>855</v>
      </c>
      <c r="B66" s="202">
        <f>+C227</f>
        <v>2230.2200000000003</v>
      </c>
      <c r="C66" s="115"/>
      <c r="D66" s="19"/>
      <c r="E66" s="19"/>
      <c r="F66" s="19"/>
    </row>
    <row r="67" spans="1:6" ht="15.6" x14ac:dyDescent="0.3">
      <c r="A67" s="22" t="s">
        <v>856</v>
      </c>
      <c r="B67" s="203">
        <f>+C288</f>
        <v>3140.9000000000005</v>
      </c>
      <c r="C67" s="115"/>
      <c r="D67" s="19"/>
      <c r="E67" s="19"/>
      <c r="F67" s="19"/>
    </row>
    <row r="68" spans="1:6" ht="15.6" x14ac:dyDescent="0.3">
      <c r="A68" s="22" t="s">
        <v>857</v>
      </c>
      <c r="B68" s="203">
        <f>+C338</f>
        <v>1534.5000000000007</v>
      </c>
      <c r="C68" s="115"/>
      <c r="D68" s="19"/>
      <c r="E68" s="19"/>
      <c r="F68" s="19"/>
    </row>
    <row r="69" spans="1:6" ht="15.6" x14ac:dyDescent="0.3">
      <c r="A69" s="22" t="s">
        <v>858</v>
      </c>
      <c r="B69" s="203">
        <f>+C424</f>
        <v>1626.96</v>
      </c>
      <c r="C69" s="115"/>
      <c r="D69" s="19"/>
      <c r="E69" s="19"/>
      <c r="F69" s="19"/>
    </row>
    <row r="70" spans="1:6" ht="15.6" x14ac:dyDescent="0.3">
      <c r="A70" s="22" t="s">
        <v>859</v>
      </c>
      <c r="B70" s="203">
        <f>+C473</f>
        <v>1634.9299999999998</v>
      </c>
      <c r="C70" s="115"/>
      <c r="D70" s="19"/>
      <c r="E70" s="19"/>
      <c r="F70" s="19"/>
    </row>
    <row r="71" spans="1:6" ht="15.6" x14ac:dyDescent="0.3">
      <c r="A71" s="22" t="s">
        <v>860</v>
      </c>
      <c r="B71" s="118">
        <f>+C607</f>
        <v>5660.8</v>
      </c>
      <c r="C71" s="115"/>
      <c r="D71" s="19"/>
      <c r="E71" s="19"/>
      <c r="F71" s="19"/>
    </row>
    <row r="72" spans="1:6" ht="15.6" x14ac:dyDescent="0.3">
      <c r="A72" s="22" t="s">
        <v>861</v>
      </c>
      <c r="B72" s="118">
        <f>+C662</f>
        <v>983.05</v>
      </c>
      <c r="C72" s="115"/>
      <c r="D72" s="19"/>
      <c r="E72" s="19"/>
      <c r="F72" s="19"/>
    </row>
    <row r="73" spans="1:6" ht="15.6" x14ac:dyDescent="0.3">
      <c r="A73" s="22" t="s">
        <v>862</v>
      </c>
      <c r="B73" s="118">
        <f>+C681</f>
        <v>348.2</v>
      </c>
      <c r="C73" s="115"/>
      <c r="D73" s="19"/>
      <c r="E73" s="19"/>
      <c r="F73" s="19"/>
    </row>
    <row r="74" spans="1:6" ht="15.6" x14ac:dyDescent="0.3">
      <c r="A74" s="22" t="s">
        <v>863</v>
      </c>
      <c r="B74" s="118">
        <f>+C707</f>
        <v>459.7</v>
      </c>
      <c r="C74" s="115"/>
      <c r="D74" s="19"/>
      <c r="E74" s="19"/>
      <c r="F74" s="19"/>
    </row>
    <row r="75" spans="1:6" ht="15.6" x14ac:dyDescent="0.3">
      <c r="A75" s="22" t="s">
        <v>864</v>
      </c>
      <c r="B75" s="118">
        <f>+C749</f>
        <v>1300.3800000000001</v>
      </c>
      <c r="C75" s="115"/>
      <c r="D75" s="19"/>
      <c r="E75" s="19"/>
      <c r="F75" s="19"/>
    </row>
    <row r="76" spans="1:6" ht="15.6" x14ac:dyDescent="0.3">
      <c r="A76" s="22" t="s">
        <v>865</v>
      </c>
      <c r="B76" s="118">
        <f>+C759</f>
        <v>33.5</v>
      </c>
      <c r="C76" s="115"/>
      <c r="D76" s="19"/>
      <c r="E76" s="19"/>
      <c r="F76" s="19"/>
    </row>
    <row r="77" spans="1:6" ht="15.6" x14ac:dyDescent="0.3">
      <c r="A77" s="22" t="s">
        <v>866</v>
      </c>
      <c r="B77" s="118">
        <f>+C813</f>
        <v>1832.1</v>
      </c>
      <c r="C77" s="115"/>
      <c r="D77" s="19"/>
      <c r="E77" s="19"/>
      <c r="F77" s="19"/>
    </row>
    <row r="78" spans="1:6" ht="15.6" x14ac:dyDescent="0.3">
      <c r="A78" s="22" t="s">
        <v>867</v>
      </c>
      <c r="B78" s="118">
        <f>+C842</f>
        <v>532.29999999999995</v>
      </c>
      <c r="C78" s="115"/>
      <c r="D78" s="19"/>
      <c r="E78" s="19"/>
      <c r="F78" s="19"/>
    </row>
    <row r="79" spans="1:6" ht="15.6" x14ac:dyDescent="0.3">
      <c r="A79" s="22" t="s">
        <v>868</v>
      </c>
      <c r="B79" s="118">
        <f>+C869</f>
        <v>545.54999999999995</v>
      </c>
      <c r="C79" s="115"/>
      <c r="D79" s="19"/>
      <c r="E79" s="19"/>
      <c r="F79" s="19"/>
    </row>
    <row r="80" spans="1:6" ht="16.2" thickBot="1" x14ac:dyDescent="0.35">
      <c r="A80" s="22" t="s">
        <v>869</v>
      </c>
      <c r="B80" s="118">
        <f>+C1036</f>
        <v>5405.2699999999995</v>
      </c>
      <c r="C80" s="115"/>
      <c r="D80" s="19"/>
      <c r="E80" s="19"/>
      <c r="F80" s="19"/>
    </row>
    <row r="81" spans="1:6" ht="15.6" x14ac:dyDescent="0.3">
      <c r="A81" s="327" t="s">
        <v>880</v>
      </c>
      <c r="B81" s="329">
        <f>SUM(B64:B80)</f>
        <v>32209.360000000001</v>
      </c>
      <c r="C81" s="115"/>
      <c r="D81" s="19"/>
      <c r="E81" s="19"/>
      <c r="F81" s="19"/>
    </row>
    <row r="82" spans="1:6" ht="16.2" thickBot="1" x14ac:dyDescent="0.35">
      <c r="A82" s="328"/>
      <c r="B82" s="330"/>
      <c r="C82" s="115"/>
      <c r="D82" s="19"/>
      <c r="E82" s="19"/>
      <c r="F82" s="19"/>
    </row>
    <row r="83" spans="1:6" ht="15.6" x14ac:dyDescent="0.3">
      <c r="A83" s="119"/>
      <c r="B83" s="119"/>
      <c r="C83" s="115"/>
      <c r="D83" s="19"/>
      <c r="E83" s="19"/>
      <c r="F83" s="19"/>
    </row>
    <row r="84" spans="1:6" ht="15.6" x14ac:dyDescent="0.3">
      <c r="A84" s="120" t="s">
        <v>881</v>
      </c>
      <c r="B84" s="119"/>
      <c r="C84" s="115"/>
      <c r="D84" s="19"/>
      <c r="E84" s="19"/>
      <c r="F84" s="19"/>
    </row>
    <row r="85" spans="1:6" ht="15.6" x14ac:dyDescent="0.3">
      <c r="A85" s="20"/>
      <c r="C85" s="115"/>
      <c r="D85" s="19"/>
      <c r="E85" s="19"/>
      <c r="F85" s="19"/>
    </row>
    <row r="86" spans="1:6" ht="16.2" thickBot="1" x14ac:dyDescent="0.35">
      <c r="A86" s="20"/>
    </row>
    <row r="87" spans="1:6" ht="15.75" customHeight="1" x14ac:dyDescent="0.3">
      <c r="A87" s="327" t="s">
        <v>882</v>
      </c>
      <c r="B87" s="331" t="s">
        <v>177</v>
      </c>
      <c r="C87" s="331" t="s">
        <v>178</v>
      </c>
      <c r="D87" s="331" t="s">
        <v>179</v>
      </c>
      <c r="E87" s="331" t="s">
        <v>180</v>
      </c>
    </row>
    <row r="88" spans="1:6" ht="15.75" customHeight="1" thickBot="1" x14ac:dyDescent="0.35">
      <c r="A88" s="328"/>
      <c r="B88" s="331"/>
      <c r="C88" s="331"/>
      <c r="D88" s="331"/>
      <c r="E88" s="331"/>
    </row>
    <row r="89" spans="1:6" ht="15.6" x14ac:dyDescent="0.3">
      <c r="A89" s="121" t="s">
        <v>569</v>
      </c>
      <c r="B89" s="122">
        <v>0</v>
      </c>
      <c r="C89" s="123">
        <v>169</v>
      </c>
      <c r="D89" s="122" t="s">
        <v>184</v>
      </c>
      <c r="E89" s="122"/>
      <c r="F89" s="19"/>
    </row>
    <row r="90" spans="1:6" ht="15.6" x14ac:dyDescent="0.3">
      <c r="A90" s="121" t="s">
        <v>883</v>
      </c>
      <c r="B90" s="122">
        <v>0</v>
      </c>
      <c r="C90" s="123">
        <v>68</v>
      </c>
      <c r="D90" s="122" t="s">
        <v>184</v>
      </c>
      <c r="E90" s="122"/>
      <c r="F90" s="19"/>
    </row>
    <row r="91" spans="1:6" ht="15.6" x14ac:dyDescent="0.3">
      <c r="A91" s="121" t="s">
        <v>884</v>
      </c>
      <c r="B91" s="122">
        <v>0</v>
      </c>
      <c r="C91" s="123">
        <v>21</v>
      </c>
      <c r="D91" s="122" t="s">
        <v>184</v>
      </c>
      <c r="E91" s="122"/>
      <c r="F91" s="19"/>
    </row>
    <row r="92" spans="1:6" ht="15.6" x14ac:dyDescent="0.3">
      <c r="A92" s="121" t="s">
        <v>885</v>
      </c>
      <c r="B92" s="122">
        <v>0</v>
      </c>
      <c r="C92" s="123">
        <v>17</v>
      </c>
      <c r="D92" s="122" t="s">
        <v>184</v>
      </c>
      <c r="E92" s="122"/>
      <c r="F92" s="19"/>
    </row>
    <row r="93" spans="1:6" ht="15.6" x14ac:dyDescent="0.3">
      <c r="A93" s="121" t="s">
        <v>886</v>
      </c>
      <c r="B93" s="122">
        <v>0</v>
      </c>
      <c r="C93" s="123">
        <v>4</v>
      </c>
      <c r="D93" s="122" t="s">
        <v>184</v>
      </c>
      <c r="E93" s="122"/>
      <c r="F93" s="19"/>
    </row>
    <row r="94" spans="1:6" ht="15.6" x14ac:dyDescent="0.3">
      <c r="A94" s="121" t="s">
        <v>887</v>
      </c>
      <c r="B94" s="122">
        <v>0</v>
      </c>
      <c r="C94" s="123">
        <v>3.5</v>
      </c>
      <c r="D94" s="122" t="s">
        <v>184</v>
      </c>
      <c r="E94" s="124"/>
      <c r="F94" s="19"/>
    </row>
    <row r="95" spans="1:6" ht="15.6" x14ac:dyDescent="0.3">
      <c r="A95" s="121" t="s">
        <v>888</v>
      </c>
      <c r="B95" s="122">
        <v>0</v>
      </c>
      <c r="C95" s="123">
        <v>61</v>
      </c>
      <c r="D95" s="122" t="s">
        <v>51</v>
      </c>
      <c r="E95" s="124"/>
      <c r="F95" s="19"/>
    </row>
    <row r="96" spans="1:6" ht="15.6" x14ac:dyDescent="0.3">
      <c r="A96" s="121" t="s">
        <v>889</v>
      </c>
      <c r="B96" s="122">
        <v>0</v>
      </c>
      <c r="C96" s="123">
        <v>123</v>
      </c>
      <c r="D96" s="122" t="s">
        <v>51</v>
      </c>
      <c r="E96" s="124"/>
      <c r="F96" s="19"/>
    </row>
    <row r="97" spans="1:6" ht="15.6" x14ac:dyDescent="0.3">
      <c r="A97" s="121" t="s">
        <v>890</v>
      </c>
      <c r="B97" s="122">
        <v>0</v>
      </c>
      <c r="C97" s="123">
        <v>248</v>
      </c>
      <c r="D97" s="122" t="s">
        <v>51</v>
      </c>
      <c r="E97" s="124"/>
      <c r="F97" s="19"/>
    </row>
    <row r="98" spans="1:6" ht="16.2" thickBot="1" x14ac:dyDescent="0.35">
      <c r="A98" s="207" t="s">
        <v>891</v>
      </c>
      <c r="B98" s="125"/>
      <c r="C98" s="208">
        <f>SUM(C89:C97)</f>
        <v>714.5</v>
      </c>
      <c r="D98" s="125"/>
      <c r="E98" s="126"/>
      <c r="F98" s="19"/>
    </row>
    <row r="99" spans="1:6" ht="15.6" x14ac:dyDescent="0.3">
      <c r="A99" s="127" t="s">
        <v>892</v>
      </c>
      <c r="B99" s="128">
        <v>1</v>
      </c>
      <c r="C99" s="129">
        <v>24</v>
      </c>
      <c r="D99" s="128" t="s">
        <v>184</v>
      </c>
      <c r="E99" s="130"/>
      <c r="F99" s="19"/>
    </row>
    <row r="100" spans="1:6" ht="15.6" x14ac:dyDescent="0.3">
      <c r="A100" s="121" t="s">
        <v>883</v>
      </c>
      <c r="B100" s="122">
        <v>1</v>
      </c>
      <c r="C100" s="123">
        <v>56</v>
      </c>
      <c r="D100" s="122" t="s">
        <v>184</v>
      </c>
      <c r="E100" s="124"/>
      <c r="F100" s="19"/>
    </row>
    <row r="101" spans="1:6" ht="15.6" x14ac:dyDescent="0.3">
      <c r="A101" s="121" t="s">
        <v>884</v>
      </c>
      <c r="B101" s="122">
        <v>1</v>
      </c>
      <c r="C101" s="123">
        <v>21</v>
      </c>
      <c r="D101" s="122" t="s">
        <v>184</v>
      </c>
      <c r="E101" s="124"/>
      <c r="F101" s="19"/>
    </row>
    <row r="102" spans="1:6" ht="15.6" x14ac:dyDescent="0.3">
      <c r="A102" s="121" t="s">
        <v>885</v>
      </c>
      <c r="B102" s="122">
        <v>1</v>
      </c>
      <c r="C102" s="123">
        <v>17</v>
      </c>
      <c r="D102" s="122" t="s">
        <v>184</v>
      </c>
      <c r="E102" s="124"/>
      <c r="F102" s="19"/>
    </row>
    <row r="103" spans="1:6" ht="15.6" x14ac:dyDescent="0.3">
      <c r="A103" s="121" t="s">
        <v>886</v>
      </c>
      <c r="B103" s="122">
        <v>1</v>
      </c>
      <c r="C103" s="123">
        <v>4</v>
      </c>
      <c r="D103" s="122" t="s">
        <v>184</v>
      </c>
      <c r="E103" s="122"/>
      <c r="F103" s="19"/>
    </row>
    <row r="104" spans="1:6" ht="15.6" x14ac:dyDescent="0.3">
      <c r="A104" s="121" t="s">
        <v>889</v>
      </c>
      <c r="B104" s="122">
        <v>1</v>
      </c>
      <c r="C104" s="123">
        <v>370</v>
      </c>
      <c r="D104" s="122" t="s">
        <v>51</v>
      </c>
      <c r="E104" s="122"/>
      <c r="F104" s="19"/>
    </row>
    <row r="105" spans="1:6" ht="15.6" x14ac:dyDescent="0.3">
      <c r="A105" s="121" t="s">
        <v>893</v>
      </c>
      <c r="B105" s="122">
        <v>1</v>
      </c>
      <c r="C105" s="123">
        <v>62</v>
      </c>
      <c r="D105" s="122" t="s">
        <v>51</v>
      </c>
      <c r="E105" s="122"/>
      <c r="F105" s="19"/>
    </row>
    <row r="106" spans="1:6" ht="15.6" x14ac:dyDescent="0.3">
      <c r="A106" s="121" t="s">
        <v>569</v>
      </c>
      <c r="B106" s="122">
        <v>1</v>
      </c>
      <c r="C106" s="123">
        <v>188</v>
      </c>
      <c r="D106" s="122" t="s">
        <v>51</v>
      </c>
      <c r="E106" s="122"/>
      <c r="F106" s="19"/>
    </row>
    <row r="107" spans="1:6" ht="15.6" x14ac:dyDescent="0.3">
      <c r="A107" s="209" t="s">
        <v>887</v>
      </c>
      <c r="B107" s="122">
        <v>1</v>
      </c>
      <c r="C107" s="123">
        <v>3.5</v>
      </c>
      <c r="D107" s="122" t="s">
        <v>51</v>
      </c>
      <c r="E107" s="122"/>
      <c r="F107" s="19"/>
    </row>
    <row r="108" spans="1:6" ht="16.2" thickBot="1" x14ac:dyDescent="0.35">
      <c r="A108" s="207" t="s">
        <v>894</v>
      </c>
      <c r="B108" s="210"/>
      <c r="C108" s="211">
        <f>SUM(C99:C107)</f>
        <v>745.5</v>
      </c>
      <c r="D108" s="210"/>
      <c r="E108" s="212"/>
      <c r="F108" s="19"/>
    </row>
    <row r="109" spans="1:6" ht="15.6" x14ac:dyDescent="0.3">
      <c r="A109" s="127" t="s">
        <v>239</v>
      </c>
      <c r="B109" s="128">
        <v>2</v>
      </c>
      <c r="C109" s="129"/>
      <c r="D109" s="128" t="s">
        <v>80</v>
      </c>
      <c r="E109" s="128"/>
      <c r="F109" s="19"/>
    </row>
    <row r="110" spans="1:6" ht="15.6" x14ac:dyDescent="0.3">
      <c r="A110" s="121" t="s">
        <v>892</v>
      </c>
      <c r="B110" s="122">
        <v>2</v>
      </c>
      <c r="C110" s="123">
        <v>24</v>
      </c>
      <c r="D110" s="122" t="s">
        <v>184</v>
      </c>
      <c r="E110" s="122"/>
      <c r="F110" s="19"/>
    </row>
    <row r="111" spans="1:6" ht="15.6" x14ac:dyDescent="0.3">
      <c r="A111" s="121" t="s">
        <v>883</v>
      </c>
      <c r="B111" s="122">
        <v>2</v>
      </c>
      <c r="C111" s="123">
        <v>56</v>
      </c>
      <c r="D111" s="122" t="s">
        <v>184</v>
      </c>
      <c r="E111" s="122"/>
      <c r="F111" s="19"/>
    </row>
    <row r="112" spans="1:6" ht="15.6" x14ac:dyDescent="0.3">
      <c r="A112" s="121" t="s">
        <v>884</v>
      </c>
      <c r="B112" s="122">
        <v>2</v>
      </c>
      <c r="C112" s="123">
        <v>21</v>
      </c>
      <c r="D112" s="122" t="s">
        <v>184</v>
      </c>
      <c r="E112" s="122"/>
      <c r="F112" s="19"/>
    </row>
    <row r="113" spans="1:6" ht="15.6" x14ac:dyDescent="0.3">
      <c r="A113" s="121" t="s">
        <v>885</v>
      </c>
      <c r="B113" s="122">
        <v>2</v>
      </c>
      <c r="C113" s="123">
        <v>17</v>
      </c>
      <c r="D113" s="122" t="s">
        <v>184</v>
      </c>
      <c r="E113" s="122"/>
      <c r="F113" s="19"/>
    </row>
    <row r="114" spans="1:6" ht="15.6" x14ac:dyDescent="0.3">
      <c r="A114" s="121" t="s">
        <v>886</v>
      </c>
      <c r="B114" s="122">
        <v>2</v>
      </c>
      <c r="C114" s="123">
        <v>4</v>
      </c>
      <c r="D114" s="122" t="s">
        <v>184</v>
      </c>
      <c r="E114" s="122"/>
      <c r="F114" s="19"/>
    </row>
    <row r="115" spans="1:6" ht="15.6" x14ac:dyDescent="0.3">
      <c r="A115" s="121" t="s">
        <v>889</v>
      </c>
      <c r="B115" s="122">
        <v>2</v>
      </c>
      <c r="C115" s="123">
        <v>432</v>
      </c>
      <c r="D115" s="122" t="s">
        <v>51</v>
      </c>
      <c r="E115" s="122"/>
      <c r="F115" s="19"/>
    </row>
    <row r="116" spans="1:6" ht="15.6" x14ac:dyDescent="0.3">
      <c r="A116" s="121" t="s">
        <v>569</v>
      </c>
      <c r="B116" s="122">
        <v>2</v>
      </c>
      <c r="C116" s="123">
        <v>188</v>
      </c>
      <c r="D116" s="122" t="s">
        <v>51</v>
      </c>
      <c r="E116" s="122"/>
      <c r="F116" s="19"/>
    </row>
    <row r="117" spans="1:6" ht="15.6" x14ac:dyDescent="0.3">
      <c r="A117" s="121" t="s">
        <v>887</v>
      </c>
      <c r="B117" s="122">
        <v>2</v>
      </c>
      <c r="C117" s="123">
        <v>3.5</v>
      </c>
      <c r="D117" s="122" t="s">
        <v>51</v>
      </c>
      <c r="E117" s="122"/>
      <c r="F117" s="19"/>
    </row>
    <row r="118" spans="1:6" ht="16.2" thickBot="1" x14ac:dyDescent="0.35">
      <c r="A118" s="213" t="s">
        <v>895</v>
      </c>
      <c r="B118" s="210"/>
      <c r="C118" s="211">
        <f>SUM(C109:C117)</f>
        <v>745.5</v>
      </c>
      <c r="D118" s="210"/>
      <c r="E118" s="212"/>
      <c r="F118" s="19"/>
    </row>
    <row r="119" spans="1:6" ht="15.6" x14ac:dyDescent="0.3">
      <c r="A119" s="127" t="s">
        <v>883</v>
      </c>
      <c r="B119" s="128">
        <v>3</v>
      </c>
      <c r="C119" s="129">
        <v>56</v>
      </c>
      <c r="D119" s="128" t="s">
        <v>184</v>
      </c>
      <c r="E119" s="128"/>
      <c r="F119" s="19"/>
    </row>
    <row r="120" spans="1:6" ht="15.6" x14ac:dyDescent="0.3">
      <c r="A120" s="121" t="s">
        <v>884</v>
      </c>
      <c r="B120" s="122">
        <v>3</v>
      </c>
      <c r="C120" s="123">
        <v>21</v>
      </c>
      <c r="D120" s="122" t="s">
        <v>184</v>
      </c>
      <c r="E120" s="122"/>
      <c r="F120" s="19"/>
    </row>
    <row r="121" spans="1:6" ht="15.6" x14ac:dyDescent="0.3">
      <c r="A121" s="121" t="s">
        <v>885</v>
      </c>
      <c r="B121" s="122">
        <v>3</v>
      </c>
      <c r="C121" s="123">
        <v>17</v>
      </c>
      <c r="D121" s="122" t="s">
        <v>184</v>
      </c>
      <c r="E121" s="122"/>
      <c r="F121" s="19"/>
    </row>
    <row r="122" spans="1:6" ht="15.6" x14ac:dyDescent="0.3">
      <c r="A122" s="121" t="s">
        <v>886</v>
      </c>
      <c r="B122" s="122">
        <v>3</v>
      </c>
      <c r="C122" s="123">
        <v>4</v>
      </c>
      <c r="D122" s="122" t="s">
        <v>184</v>
      </c>
      <c r="E122" s="122"/>
      <c r="F122" s="19"/>
    </row>
    <row r="123" spans="1:6" ht="15.6" x14ac:dyDescent="0.3">
      <c r="A123" s="121" t="s">
        <v>896</v>
      </c>
      <c r="B123" s="122">
        <v>3</v>
      </c>
      <c r="C123" s="123">
        <v>24</v>
      </c>
      <c r="D123" s="122" t="s">
        <v>184</v>
      </c>
      <c r="E123" s="122"/>
      <c r="F123" s="19"/>
    </row>
    <row r="124" spans="1:6" ht="15.6" x14ac:dyDescent="0.3">
      <c r="A124" s="121" t="s">
        <v>889</v>
      </c>
      <c r="B124" s="122">
        <v>3</v>
      </c>
      <c r="C124" s="123">
        <v>432</v>
      </c>
      <c r="D124" s="122" t="s">
        <v>51</v>
      </c>
      <c r="E124" s="122"/>
      <c r="F124" s="19"/>
    </row>
    <row r="125" spans="1:6" ht="15.6" x14ac:dyDescent="0.3">
      <c r="A125" s="121" t="s">
        <v>569</v>
      </c>
      <c r="B125" s="122">
        <v>3</v>
      </c>
      <c r="C125" s="123">
        <v>188</v>
      </c>
      <c r="D125" s="122" t="s">
        <v>51</v>
      </c>
      <c r="E125" s="122"/>
      <c r="F125" s="19"/>
    </row>
    <row r="126" spans="1:6" ht="15.6" x14ac:dyDescent="0.3">
      <c r="A126" s="121" t="s">
        <v>887</v>
      </c>
      <c r="B126" s="122">
        <v>3</v>
      </c>
      <c r="C126" s="123">
        <v>3.5</v>
      </c>
      <c r="D126" s="122" t="s">
        <v>51</v>
      </c>
      <c r="E126" s="122"/>
      <c r="F126" s="19"/>
    </row>
    <row r="127" spans="1:6" ht="16.2" thickBot="1" x14ac:dyDescent="0.35">
      <c r="A127" s="213" t="s">
        <v>897</v>
      </c>
      <c r="B127" s="210"/>
      <c r="C127" s="211">
        <f>SUM(C119:C126)</f>
        <v>745.5</v>
      </c>
      <c r="D127" s="210"/>
      <c r="E127" s="212"/>
      <c r="F127" s="19"/>
    </row>
    <row r="128" spans="1:6" ht="15.6" x14ac:dyDescent="0.3">
      <c r="A128" s="327" t="s">
        <v>898</v>
      </c>
      <c r="B128" s="333"/>
      <c r="C128" s="329">
        <f>C98+C108+C118+C127</f>
        <v>2951</v>
      </c>
      <c r="D128" s="19"/>
      <c r="E128" s="19"/>
      <c r="F128" s="19"/>
    </row>
    <row r="129" spans="1:6" ht="16.2" thickBot="1" x14ac:dyDescent="0.35">
      <c r="A129" s="328"/>
      <c r="B129" s="334"/>
      <c r="C129" s="330"/>
      <c r="D129" s="19"/>
      <c r="E129" s="19"/>
      <c r="F129" s="19"/>
    </row>
    <row r="130" spans="1:6" ht="15.6" x14ac:dyDescent="0.3">
      <c r="A130" s="117"/>
      <c r="B130" s="19"/>
      <c r="C130" s="19"/>
      <c r="D130" s="19"/>
      <c r="E130" s="19"/>
      <c r="F130" s="19"/>
    </row>
    <row r="131" spans="1:6" ht="16.2" thickBot="1" x14ac:dyDescent="0.35">
      <c r="A131" s="131"/>
      <c r="B131" s="46"/>
      <c r="D131" s="19"/>
      <c r="E131" s="19"/>
      <c r="F131" s="19"/>
    </row>
    <row r="132" spans="1:6" ht="15.75" customHeight="1" x14ac:dyDescent="0.3">
      <c r="A132" s="327" t="s">
        <v>899</v>
      </c>
      <c r="B132" s="331" t="s">
        <v>177</v>
      </c>
      <c r="C132" s="331" t="s">
        <v>178</v>
      </c>
      <c r="D132" s="331" t="s">
        <v>179</v>
      </c>
      <c r="E132" s="331" t="s">
        <v>180</v>
      </c>
      <c r="F132" s="332"/>
    </row>
    <row r="133" spans="1:6" ht="15.75" customHeight="1" thickBot="1" x14ac:dyDescent="0.35">
      <c r="A133" s="328"/>
      <c r="B133" s="331"/>
      <c r="C133" s="331"/>
      <c r="D133" s="331"/>
      <c r="E133" s="331"/>
      <c r="F133" s="332"/>
    </row>
    <row r="134" spans="1:6" ht="15.6" x14ac:dyDescent="0.3">
      <c r="A134" s="121" t="s">
        <v>129</v>
      </c>
      <c r="B134" s="122">
        <v>0</v>
      </c>
      <c r="C134" s="123">
        <v>8</v>
      </c>
      <c r="D134" s="122" t="s">
        <v>80</v>
      </c>
      <c r="E134" s="122"/>
      <c r="F134" s="19"/>
    </row>
    <row r="135" spans="1:6" ht="15.6" x14ac:dyDescent="0.3">
      <c r="A135" s="121" t="s">
        <v>900</v>
      </c>
      <c r="B135" s="122">
        <v>0</v>
      </c>
      <c r="C135" s="123">
        <v>32</v>
      </c>
      <c r="D135" s="122" t="s">
        <v>184</v>
      </c>
      <c r="E135" s="122"/>
      <c r="F135" s="19"/>
    </row>
    <row r="136" spans="1:6" ht="15.6" x14ac:dyDescent="0.3">
      <c r="A136" s="121" t="s">
        <v>889</v>
      </c>
      <c r="B136" s="122">
        <v>0</v>
      </c>
      <c r="C136" s="123">
        <v>65</v>
      </c>
      <c r="D136" s="122" t="s">
        <v>184</v>
      </c>
      <c r="E136" s="122"/>
      <c r="F136" s="19"/>
    </row>
    <row r="137" spans="1:6" ht="15.6" x14ac:dyDescent="0.3">
      <c r="A137" s="121" t="s">
        <v>569</v>
      </c>
      <c r="B137" s="122">
        <v>0</v>
      </c>
      <c r="C137" s="123">
        <v>158</v>
      </c>
      <c r="D137" s="122" t="s">
        <v>184</v>
      </c>
      <c r="E137" s="122"/>
      <c r="F137" s="19"/>
    </row>
    <row r="138" spans="1:6" ht="15.6" x14ac:dyDescent="0.3">
      <c r="A138" s="121" t="s">
        <v>239</v>
      </c>
      <c r="B138" s="122">
        <v>0</v>
      </c>
      <c r="C138" s="123">
        <v>5.5</v>
      </c>
      <c r="D138" s="122" t="s">
        <v>184</v>
      </c>
      <c r="E138" s="122"/>
      <c r="F138" s="19"/>
    </row>
    <row r="139" spans="1:6" ht="15.6" x14ac:dyDescent="0.3">
      <c r="A139" s="121" t="s">
        <v>901</v>
      </c>
      <c r="B139" s="122">
        <v>0</v>
      </c>
      <c r="C139" s="123">
        <v>282</v>
      </c>
      <c r="D139" s="122" t="s">
        <v>184</v>
      </c>
      <c r="E139" s="122"/>
      <c r="F139" s="19"/>
    </row>
    <row r="140" spans="1:6" ht="15.6" x14ac:dyDescent="0.3">
      <c r="A140" s="121" t="s">
        <v>892</v>
      </c>
      <c r="B140" s="122">
        <v>0</v>
      </c>
      <c r="C140" s="123">
        <v>9</v>
      </c>
      <c r="D140" s="122" t="s">
        <v>184</v>
      </c>
      <c r="E140" s="122"/>
      <c r="F140" s="19"/>
    </row>
    <row r="141" spans="1:6" ht="15.6" x14ac:dyDescent="0.3">
      <c r="A141" s="121" t="s">
        <v>883</v>
      </c>
      <c r="B141" s="122">
        <v>0</v>
      </c>
      <c r="C141" s="123">
        <v>4.5</v>
      </c>
      <c r="D141" s="122" t="s">
        <v>184</v>
      </c>
      <c r="E141" s="122"/>
      <c r="F141" s="19"/>
    </row>
    <row r="142" spans="1:6" ht="15.6" x14ac:dyDescent="0.3">
      <c r="A142" s="121" t="s">
        <v>902</v>
      </c>
      <c r="B142" s="122">
        <v>0</v>
      </c>
      <c r="C142" s="123">
        <v>52</v>
      </c>
      <c r="D142" s="122" t="s">
        <v>184</v>
      </c>
      <c r="E142" s="122"/>
      <c r="F142" s="19"/>
    </row>
    <row r="143" spans="1:6" ht="15.6" x14ac:dyDescent="0.3">
      <c r="A143" s="121" t="s">
        <v>903</v>
      </c>
      <c r="B143" s="122">
        <v>0</v>
      </c>
      <c r="C143" s="123">
        <v>8</v>
      </c>
      <c r="D143" s="122" t="s">
        <v>184</v>
      </c>
      <c r="E143" s="122"/>
      <c r="F143" s="19"/>
    </row>
    <row r="144" spans="1:6" ht="15.6" x14ac:dyDescent="0.3">
      <c r="A144" s="121" t="s">
        <v>884</v>
      </c>
      <c r="B144" s="122">
        <v>0</v>
      </c>
      <c r="C144" s="123">
        <v>12</v>
      </c>
      <c r="D144" s="122" t="s">
        <v>184</v>
      </c>
      <c r="E144" s="122"/>
      <c r="F144" s="19"/>
    </row>
    <row r="145" spans="1:6" ht="15.6" x14ac:dyDescent="0.3">
      <c r="A145" s="121" t="s">
        <v>885</v>
      </c>
      <c r="B145" s="122">
        <v>0</v>
      </c>
      <c r="C145" s="123">
        <v>11</v>
      </c>
      <c r="D145" s="122" t="s">
        <v>184</v>
      </c>
      <c r="E145" s="122"/>
      <c r="F145" s="19"/>
    </row>
    <row r="146" spans="1:6" ht="15.6" x14ac:dyDescent="0.3">
      <c r="A146" s="121" t="s">
        <v>886</v>
      </c>
      <c r="B146" s="122">
        <v>0</v>
      </c>
      <c r="C146" s="123">
        <v>5</v>
      </c>
      <c r="D146" s="122" t="s">
        <v>184</v>
      </c>
      <c r="E146" s="122"/>
      <c r="F146" s="19"/>
    </row>
    <row r="147" spans="1:6" ht="15.6" x14ac:dyDescent="0.3">
      <c r="A147" s="121" t="s">
        <v>904</v>
      </c>
      <c r="B147" s="122">
        <v>0</v>
      </c>
      <c r="C147" s="123">
        <v>8</v>
      </c>
      <c r="D147" s="122" t="s">
        <v>184</v>
      </c>
      <c r="E147" s="122"/>
      <c r="F147" s="19"/>
    </row>
    <row r="148" spans="1:6" ht="16.2" thickBot="1" x14ac:dyDescent="0.35">
      <c r="A148" s="213" t="s">
        <v>891</v>
      </c>
      <c r="B148" s="210"/>
      <c r="C148" s="211">
        <f>SUM(C134:C147)</f>
        <v>660</v>
      </c>
      <c r="D148" s="210"/>
      <c r="E148" s="212"/>
      <c r="F148" s="19"/>
    </row>
    <row r="149" spans="1:6" ht="15.6" x14ac:dyDescent="0.3">
      <c r="A149" s="127" t="s">
        <v>239</v>
      </c>
      <c r="B149" s="128">
        <v>1</v>
      </c>
      <c r="C149" s="129">
        <v>42</v>
      </c>
      <c r="D149" s="128" t="s">
        <v>80</v>
      </c>
      <c r="E149" s="128"/>
      <c r="F149" s="19"/>
    </row>
    <row r="150" spans="1:6" ht="15.6" x14ac:dyDescent="0.3">
      <c r="A150" s="121" t="s">
        <v>889</v>
      </c>
      <c r="B150" s="122">
        <v>1</v>
      </c>
      <c r="C150" s="123">
        <v>115</v>
      </c>
      <c r="D150" s="122" t="s">
        <v>184</v>
      </c>
      <c r="E150" s="122"/>
      <c r="F150" s="19"/>
    </row>
    <row r="151" spans="1:6" ht="15.6" x14ac:dyDescent="0.3">
      <c r="A151" s="121" t="s">
        <v>569</v>
      </c>
      <c r="B151" s="122">
        <v>1</v>
      </c>
      <c r="C151" s="123">
        <v>124</v>
      </c>
      <c r="D151" s="122" t="s">
        <v>184</v>
      </c>
      <c r="E151" s="122"/>
      <c r="F151" s="19"/>
    </row>
    <row r="152" spans="1:6" ht="15.6" x14ac:dyDescent="0.3">
      <c r="A152" s="121" t="s">
        <v>905</v>
      </c>
      <c r="B152" s="122">
        <v>1</v>
      </c>
      <c r="C152" s="123">
        <v>282</v>
      </c>
      <c r="D152" s="122" t="s">
        <v>184</v>
      </c>
      <c r="E152" s="122"/>
      <c r="F152" s="19"/>
    </row>
    <row r="153" spans="1:6" ht="15.6" x14ac:dyDescent="0.3">
      <c r="A153" s="121" t="s">
        <v>906</v>
      </c>
      <c r="B153" s="122">
        <v>1</v>
      </c>
      <c r="C153" s="123">
        <v>66</v>
      </c>
      <c r="D153" s="122" t="s">
        <v>184</v>
      </c>
      <c r="E153" s="122"/>
      <c r="F153" s="19"/>
    </row>
    <row r="154" spans="1:6" ht="15.6" x14ac:dyDescent="0.3">
      <c r="A154" s="121" t="s">
        <v>884</v>
      </c>
      <c r="B154" s="122">
        <v>1</v>
      </c>
      <c r="C154" s="123">
        <v>12</v>
      </c>
      <c r="D154" s="122" t="s">
        <v>184</v>
      </c>
      <c r="E154" s="122"/>
      <c r="F154" s="19"/>
    </row>
    <row r="155" spans="1:6" ht="15.6" x14ac:dyDescent="0.3">
      <c r="A155" s="121" t="s">
        <v>885</v>
      </c>
      <c r="B155" s="122">
        <v>1</v>
      </c>
      <c r="C155" s="123">
        <v>11</v>
      </c>
      <c r="D155" s="122" t="s">
        <v>184</v>
      </c>
      <c r="E155" s="122"/>
      <c r="F155" s="19"/>
    </row>
    <row r="156" spans="1:6" ht="15.6" x14ac:dyDescent="0.3">
      <c r="A156" s="121" t="s">
        <v>886</v>
      </c>
      <c r="B156" s="122">
        <v>1</v>
      </c>
      <c r="C156" s="123">
        <v>5</v>
      </c>
      <c r="D156" s="122" t="s">
        <v>184</v>
      </c>
      <c r="E156" s="122"/>
      <c r="F156" s="19"/>
    </row>
    <row r="157" spans="1:6" ht="15.6" x14ac:dyDescent="0.3">
      <c r="A157" s="121" t="s">
        <v>904</v>
      </c>
      <c r="B157" s="122">
        <v>1</v>
      </c>
      <c r="C157" s="123">
        <v>8</v>
      </c>
      <c r="D157" s="122" t="s">
        <v>184</v>
      </c>
      <c r="E157" s="122"/>
      <c r="F157" s="19"/>
    </row>
    <row r="158" spans="1:6" ht="16.2" thickBot="1" x14ac:dyDescent="0.35">
      <c r="A158" s="213" t="s">
        <v>894</v>
      </c>
      <c r="B158" s="210"/>
      <c r="C158" s="211">
        <f>SUM(C149:C157)</f>
        <v>665</v>
      </c>
      <c r="D158" s="210"/>
      <c r="E158" s="212"/>
      <c r="F158" s="19"/>
    </row>
    <row r="159" spans="1:6" ht="15.6" x14ac:dyDescent="0.3">
      <c r="A159" s="127" t="s">
        <v>239</v>
      </c>
      <c r="B159" s="128">
        <v>2</v>
      </c>
      <c r="C159" s="129">
        <v>42</v>
      </c>
      <c r="D159" s="128" t="s">
        <v>80</v>
      </c>
      <c r="E159" s="128"/>
      <c r="F159" s="19"/>
    </row>
    <row r="160" spans="1:6" ht="15.6" x14ac:dyDescent="0.3">
      <c r="A160" s="121" t="s">
        <v>889</v>
      </c>
      <c r="B160" s="122">
        <v>2</v>
      </c>
      <c r="C160" s="123">
        <v>65</v>
      </c>
      <c r="D160" s="122" t="s">
        <v>184</v>
      </c>
      <c r="E160" s="122"/>
      <c r="F160" s="19"/>
    </row>
    <row r="161" spans="1:6" ht="15.6" x14ac:dyDescent="0.3">
      <c r="A161" s="121" t="s">
        <v>569</v>
      </c>
      <c r="B161" s="122">
        <v>2</v>
      </c>
      <c r="C161" s="123">
        <v>124</v>
      </c>
      <c r="D161" s="122" t="s">
        <v>184</v>
      </c>
      <c r="E161" s="122"/>
      <c r="F161" s="19"/>
    </row>
    <row r="162" spans="1:6" ht="15.6" x14ac:dyDescent="0.3">
      <c r="A162" s="121" t="s">
        <v>907</v>
      </c>
      <c r="B162" s="122">
        <v>2</v>
      </c>
      <c r="C162" s="123">
        <v>282</v>
      </c>
      <c r="D162" s="122" t="s">
        <v>184</v>
      </c>
      <c r="E162" s="122"/>
      <c r="F162" s="19"/>
    </row>
    <row r="163" spans="1:6" ht="15.6" x14ac:dyDescent="0.3">
      <c r="A163" s="121" t="s">
        <v>908</v>
      </c>
      <c r="B163" s="122">
        <v>2</v>
      </c>
      <c r="C163" s="123">
        <v>66</v>
      </c>
      <c r="D163" s="122" t="s">
        <v>184</v>
      </c>
      <c r="E163" s="122"/>
      <c r="F163" s="19"/>
    </row>
    <row r="164" spans="1:6" ht="15.6" x14ac:dyDescent="0.3">
      <c r="A164" s="121" t="s">
        <v>909</v>
      </c>
      <c r="B164" s="122">
        <v>2</v>
      </c>
      <c r="C164" s="123">
        <v>50</v>
      </c>
      <c r="D164" s="122" t="s">
        <v>184</v>
      </c>
      <c r="E164" s="122"/>
      <c r="F164" s="19"/>
    </row>
    <row r="165" spans="1:6" ht="15.6" x14ac:dyDescent="0.3">
      <c r="A165" s="121" t="s">
        <v>884</v>
      </c>
      <c r="B165" s="122">
        <v>2</v>
      </c>
      <c r="C165" s="123">
        <v>12</v>
      </c>
      <c r="D165" s="122" t="s">
        <v>184</v>
      </c>
      <c r="E165" s="122"/>
      <c r="F165" s="19"/>
    </row>
    <row r="166" spans="1:6" ht="15.6" x14ac:dyDescent="0.3">
      <c r="A166" s="121" t="s">
        <v>885</v>
      </c>
      <c r="B166" s="122">
        <v>2</v>
      </c>
      <c r="C166" s="123">
        <v>11</v>
      </c>
      <c r="D166" s="122" t="s">
        <v>184</v>
      </c>
      <c r="E166" s="122"/>
      <c r="F166" s="19"/>
    </row>
    <row r="167" spans="1:6" ht="15.6" x14ac:dyDescent="0.3">
      <c r="A167" s="121" t="s">
        <v>910</v>
      </c>
      <c r="B167" s="122">
        <v>2</v>
      </c>
      <c r="C167" s="123">
        <v>5</v>
      </c>
      <c r="D167" s="122" t="s">
        <v>184</v>
      </c>
      <c r="E167" s="122"/>
      <c r="F167" s="19"/>
    </row>
    <row r="168" spans="1:6" ht="15.6" x14ac:dyDescent="0.3">
      <c r="A168" s="121" t="s">
        <v>904</v>
      </c>
      <c r="B168" s="122">
        <v>2</v>
      </c>
      <c r="C168" s="123">
        <v>8</v>
      </c>
      <c r="D168" s="122" t="s">
        <v>184</v>
      </c>
      <c r="E168" s="122"/>
      <c r="F168" s="19"/>
    </row>
    <row r="169" spans="1:6" ht="16.2" thickBot="1" x14ac:dyDescent="0.35">
      <c r="A169" s="213" t="s">
        <v>895</v>
      </c>
      <c r="B169" s="210"/>
      <c r="C169" s="211">
        <f>SUM(C159:C168)</f>
        <v>665</v>
      </c>
      <c r="D169" s="210"/>
      <c r="E169" s="212"/>
      <c r="F169" s="19"/>
    </row>
    <row r="170" spans="1:6" ht="15.6" x14ac:dyDescent="0.3">
      <c r="A170" s="327" t="s">
        <v>911</v>
      </c>
      <c r="B170" s="333"/>
      <c r="C170" s="329">
        <f>C169+C158+C148</f>
        <v>1990</v>
      </c>
      <c r="D170" s="19"/>
      <c r="E170" s="19"/>
      <c r="F170" s="19"/>
    </row>
    <row r="171" spans="1:6" ht="16.2" thickBot="1" x14ac:dyDescent="0.35">
      <c r="A171" s="328"/>
      <c r="B171" s="334"/>
      <c r="C171" s="330"/>
      <c r="D171" s="19"/>
      <c r="E171" s="19"/>
      <c r="F171" s="19"/>
    </row>
    <row r="172" spans="1:6" ht="15.6" x14ac:dyDescent="0.3">
      <c r="A172" s="55" t="s">
        <v>912</v>
      </c>
      <c r="B172" s="19"/>
      <c r="C172" s="19"/>
      <c r="D172" s="19"/>
      <c r="E172" s="19"/>
      <c r="F172" s="19"/>
    </row>
    <row r="173" spans="1:6" ht="15.6" x14ac:dyDescent="0.3">
      <c r="A173" s="335" t="s">
        <v>913</v>
      </c>
      <c r="B173" s="335"/>
      <c r="C173" s="335"/>
      <c r="D173" s="19"/>
      <c r="E173" s="19"/>
      <c r="F173" s="19"/>
    </row>
    <row r="174" spans="1:6" ht="15.6" x14ac:dyDescent="0.3">
      <c r="A174" s="335"/>
      <c r="B174" s="335"/>
      <c r="C174" s="335"/>
      <c r="D174" s="19"/>
      <c r="E174" s="19"/>
      <c r="F174" s="19"/>
    </row>
    <row r="175" spans="1:6" ht="15.6" x14ac:dyDescent="0.3">
      <c r="A175" s="335"/>
      <c r="B175" s="335"/>
      <c r="C175" s="335"/>
      <c r="D175" s="19"/>
      <c r="E175" s="19"/>
      <c r="F175" s="19"/>
    </row>
    <row r="176" spans="1:6" ht="15.6" x14ac:dyDescent="0.3">
      <c r="A176" s="335"/>
      <c r="B176" s="335"/>
      <c r="C176" s="335"/>
      <c r="D176" s="19"/>
      <c r="E176" s="19"/>
      <c r="F176" s="19"/>
    </row>
    <row r="177" spans="1:6" ht="16.2" thickBot="1" x14ac:dyDescent="0.35">
      <c r="A177" s="131"/>
      <c r="B177" s="46"/>
      <c r="D177" s="132"/>
      <c r="E177" s="46"/>
      <c r="F177" s="19"/>
    </row>
    <row r="178" spans="1:6" ht="15.6" x14ac:dyDescent="0.3">
      <c r="A178" s="327" t="s">
        <v>914</v>
      </c>
      <c r="B178" s="331" t="s">
        <v>177</v>
      </c>
      <c r="C178" s="331" t="s">
        <v>178</v>
      </c>
      <c r="D178" s="331" t="s">
        <v>179</v>
      </c>
      <c r="E178" s="331" t="s">
        <v>180</v>
      </c>
      <c r="F178" s="19"/>
    </row>
    <row r="179" spans="1:6" ht="16.2" thickBot="1" x14ac:dyDescent="0.35">
      <c r="A179" s="328"/>
      <c r="B179" s="331"/>
      <c r="C179" s="331"/>
      <c r="D179" s="331"/>
      <c r="E179" s="331"/>
      <c r="F179" s="19"/>
    </row>
    <row r="180" spans="1:6" ht="15.6" x14ac:dyDescent="0.3">
      <c r="A180" s="133" t="s">
        <v>569</v>
      </c>
      <c r="B180" s="22">
        <v>-1</v>
      </c>
      <c r="C180" s="18">
        <v>14.39</v>
      </c>
      <c r="D180" s="122" t="s">
        <v>80</v>
      </c>
      <c r="E180" s="22"/>
      <c r="F180" s="19"/>
    </row>
    <row r="181" spans="1:6" ht="15.6" x14ac:dyDescent="0.3">
      <c r="A181" s="121" t="s">
        <v>903</v>
      </c>
      <c r="B181" s="122">
        <v>-1</v>
      </c>
      <c r="C181" s="123">
        <v>42.55</v>
      </c>
      <c r="D181" s="122" t="s">
        <v>80</v>
      </c>
      <c r="E181" s="122"/>
      <c r="F181" s="19"/>
    </row>
    <row r="182" spans="1:6" ht="15.6" x14ac:dyDescent="0.3">
      <c r="A182" s="121" t="s">
        <v>915</v>
      </c>
      <c r="B182" s="122">
        <v>-1</v>
      </c>
      <c r="C182" s="123">
        <v>18.62</v>
      </c>
      <c r="D182" s="122" t="s">
        <v>80</v>
      </c>
      <c r="E182" s="122"/>
      <c r="F182" s="19"/>
    </row>
    <row r="183" spans="1:6" ht="15.6" x14ac:dyDescent="0.3">
      <c r="A183" s="121" t="s">
        <v>569</v>
      </c>
      <c r="B183" s="122">
        <v>-1</v>
      </c>
      <c r="C183" s="123">
        <v>61.199999999999996</v>
      </c>
      <c r="D183" s="122" t="s">
        <v>184</v>
      </c>
      <c r="E183" s="122"/>
      <c r="F183" s="19"/>
    </row>
    <row r="184" spans="1:6" ht="15.6" x14ac:dyDescent="0.3">
      <c r="A184" s="121" t="s">
        <v>130</v>
      </c>
      <c r="B184" s="122">
        <v>-1</v>
      </c>
      <c r="C184" s="123">
        <v>13.969999999999999</v>
      </c>
      <c r="D184" s="122" t="s">
        <v>184</v>
      </c>
      <c r="E184" s="122"/>
      <c r="F184" s="19"/>
    </row>
    <row r="185" spans="1:6" ht="15.6" x14ac:dyDescent="0.3">
      <c r="A185" s="121" t="s">
        <v>884</v>
      </c>
      <c r="B185" s="122">
        <v>-1</v>
      </c>
      <c r="C185" s="123">
        <v>1.7</v>
      </c>
      <c r="D185" s="122" t="s">
        <v>184</v>
      </c>
      <c r="E185" s="122"/>
      <c r="F185" s="19"/>
    </row>
    <row r="186" spans="1:6" ht="15.6" x14ac:dyDescent="0.3">
      <c r="A186" s="121" t="s">
        <v>885</v>
      </c>
      <c r="B186" s="122">
        <v>-1</v>
      </c>
      <c r="C186" s="123">
        <v>1.7</v>
      </c>
      <c r="D186" s="122" t="s">
        <v>184</v>
      </c>
      <c r="E186" s="122"/>
      <c r="F186" s="19"/>
    </row>
    <row r="187" spans="1:6" ht="15.6" x14ac:dyDescent="0.3">
      <c r="A187" s="121" t="s">
        <v>886</v>
      </c>
      <c r="B187" s="122">
        <v>-1</v>
      </c>
      <c r="C187" s="123">
        <v>3.3</v>
      </c>
      <c r="D187" s="122" t="s">
        <v>184</v>
      </c>
      <c r="E187" s="122"/>
      <c r="F187" s="134"/>
    </row>
    <row r="188" spans="1:6" ht="15.6" x14ac:dyDescent="0.3">
      <c r="A188" s="121" t="s">
        <v>904</v>
      </c>
      <c r="B188" s="122">
        <v>-1</v>
      </c>
      <c r="C188" s="123">
        <v>10.199999999999999</v>
      </c>
      <c r="D188" s="122" t="s">
        <v>184</v>
      </c>
      <c r="E188" s="122"/>
      <c r="F188" s="19"/>
    </row>
    <row r="189" spans="1:6" ht="15.6" x14ac:dyDescent="0.3">
      <c r="A189" s="121" t="s">
        <v>896</v>
      </c>
      <c r="B189" s="122">
        <v>-1</v>
      </c>
      <c r="C189" s="123">
        <v>50.7</v>
      </c>
      <c r="D189" s="122" t="s">
        <v>184</v>
      </c>
      <c r="E189" s="122"/>
      <c r="F189" s="19"/>
    </row>
    <row r="190" spans="1:6" ht="15.6" x14ac:dyDescent="0.3">
      <c r="A190" s="121" t="s">
        <v>916</v>
      </c>
      <c r="B190" s="122">
        <v>-1</v>
      </c>
      <c r="C190" s="123">
        <v>9.81</v>
      </c>
      <c r="D190" s="122" t="s">
        <v>184</v>
      </c>
      <c r="E190" s="122"/>
      <c r="F190" s="19"/>
    </row>
    <row r="191" spans="1:6" ht="15.6" x14ac:dyDescent="0.3">
      <c r="A191" s="121" t="s">
        <v>917</v>
      </c>
      <c r="B191" s="122">
        <v>-1</v>
      </c>
      <c r="C191" s="123">
        <v>310.8</v>
      </c>
      <c r="D191" s="122" t="s">
        <v>51</v>
      </c>
      <c r="E191" s="122"/>
      <c r="F191" s="19"/>
    </row>
    <row r="192" spans="1:6" ht="15.6" x14ac:dyDescent="0.3">
      <c r="A192" s="121" t="s">
        <v>887</v>
      </c>
      <c r="B192" s="122">
        <v>-1</v>
      </c>
      <c r="C192" s="123">
        <v>9.34</v>
      </c>
      <c r="D192" s="122" t="s">
        <v>918</v>
      </c>
      <c r="E192" s="122"/>
      <c r="F192" s="19"/>
    </row>
    <row r="193" spans="1:6" ht="16.2" thickBot="1" x14ac:dyDescent="0.35">
      <c r="A193" s="213" t="s">
        <v>919</v>
      </c>
      <c r="B193" s="210"/>
      <c r="C193" s="211">
        <f>SUM(C180:C192)</f>
        <v>548.28000000000009</v>
      </c>
      <c r="D193" s="210"/>
      <c r="E193" s="212"/>
      <c r="F193" s="19"/>
    </row>
    <row r="194" spans="1:6" ht="15.6" x14ac:dyDescent="0.3">
      <c r="A194" s="127" t="s">
        <v>920</v>
      </c>
      <c r="B194" s="128">
        <v>0</v>
      </c>
      <c r="C194" s="129">
        <v>6.3</v>
      </c>
      <c r="D194" s="128"/>
      <c r="E194" s="128"/>
      <c r="F194" s="19"/>
    </row>
    <row r="195" spans="1:6" ht="15.6" x14ac:dyDescent="0.3">
      <c r="A195" s="121" t="s">
        <v>239</v>
      </c>
      <c r="B195" s="122">
        <v>0</v>
      </c>
      <c r="C195" s="123"/>
      <c r="D195" s="122" t="s">
        <v>80</v>
      </c>
      <c r="E195" s="122"/>
      <c r="F195" s="134"/>
    </row>
    <row r="196" spans="1:6" ht="15.6" x14ac:dyDescent="0.3">
      <c r="A196" s="121" t="s">
        <v>921</v>
      </c>
      <c r="B196" s="122">
        <v>0</v>
      </c>
      <c r="C196" s="123">
        <v>16.5</v>
      </c>
      <c r="D196" s="122" t="s">
        <v>80</v>
      </c>
      <c r="E196" s="122"/>
      <c r="F196" s="19"/>
    </row>
    <row r="197" spans="1:6" ht="15.6" x14ac:dyDescent="0.3">
      <c r="A197" s="121" t="s">
        <v>922</v>
      </c>
      <c r="B197" s="122">
        <v>0</v>
      </c>
      <c r="C197" s="123">
        <v>18.63</v>
      </c>
      <c r="D197" s="122" t="s">
        <v>184</v>
      </c>
      <c r="E197" s="122"/>
      <c r="F197" s="19"/>
    </row>
    <row r="198" spans="1:6" ht="15.6" x14ac:dyDescent="0.3">
      <c r="A198" s="121" t="s">
        <v>885</v>
      </c>
      <c r="B198" s="122">
        <v>0</v>
      </c>
      <c r="C198" s="123">
        <v>1.53</v>
      </c>
      <c r="D198" s="122" t="s">
        <v>184</v>
      </c>
      <c r="E198" s="122"/>
      <c r="F198" s="19"/>
    </row>
    <row r="199" spans="1:6" ht="15.6" x14ac:dyDescent="0.3">
      <c r="A199" s="121" t="s">
        <v>887</v>
      </c>
      <c r="B199" s="122">
        <v>0</v>
      </c>
      <c r="C199" s="123">
        <v>17.88</v>
      </c>
      <c r="D199" s="122" t="s">
        <v>184</v>
      </c>
      <c r="E199" s="122"/>
      <c r="F199" s="19"/>
    </row>
    <row r="200" spans="1:6" ht="15.6" x14ac:dyDescent="0.3">
      <c r="A200" s="121" t="s">
        <v>920</v>
      </c>
      <c r="B200" s="122">
        <v>0</v>
      </c>
      <c r="C200" s="123">
        <v>24.4</v>
      </c>
      <c r="D200" s="122" t="s">
        <v>184</v>
      </c>
      <c r="E200" s="122"/>
      <c r="F200" s="19"/>
    </row>
    <row r="201" spans="1:6" ht="16.2" thickBot="1" x14ac:dyDescent="0.35">
      <c r="A201" s="213" t="s">
        <v>891</v>
      </c>
      <c r="B201" s="210"/>
      <c r="C201" s="211">
        <f>SUM(C194:C200)</f>
        <v>85.240000000000009</v>
      </c>
      <c r="D201" s="210"/>
      <c r="E201" s="212"/>
      <c r="F201" s="19"/>
    </row>
    <row r="202" spans="1:6" ht="15.6" x14ac:dyDescent="0.3">
      <c r="A202" s="204" t="s">
        <v>922</v>
      </c>
      <c r="B202" s="205">
        <v>1</v>
      </c>
      <c r="C202" s="206">
        <v>39.53</v>
      </c>
      <c r="D202" s="205" t="s">
        <v>80</v>
      </c>
      <c r="E202" s="205"/>
      <c r="F202" s="19"/>
    </row>
    <row r="203" spans="1:6" ht="16.2" thickBot="1" x14ac:dyDescent="0.35">
      <c r="A203" s="213" t="s">
        <v>894</v>
      </c>
      <c r="B203" s="210"/>
      <c r="C203" s="211">
        <f>SUM(C202)</f>
        <v>39.53</v>
      </c>
      <c r="D203" s="210"/>
      <c r="E203" s="212"/>
      <c r="F203" s="19"/>
    </row>
    <row r="204" spans="1:6" ht="15.6" x14ac:dyDescent="0.3">
      <c r="A204" s="121" t="s">
        <v>883</v>
      </c>
      <c r="B204" s="122">
        <v>2</v>
      </c>
      <c r="C204" s="123">
        <v>43.55</v>
      </c>
      <c r="D204" s="122" t="s">
        <v>80</v>
      </c>
      <c r="E204" s="122"/>
      <c r="F204" s="19"/>
    </row>
    <row r="205" spans="1:6" ht="15.6" x14ac:dyDescent="0.3">
      <c r="A205" s="121" t="s">
        <v>884</v>
      </c>
      <c r="B205" s="122">
        <v>2</v>
      </c>
      <c r="C205" s="123">
        <v>16.149999999999999</v>
      </c>
      <c r="D205" s="122" t="s">
        <v>184</v>
      </c>
      <c r="E205" s="122"/>
      <c r="F205" s="19"/>
    </row>
    <row r="206" spans="1:6" ht="15.6" x14ac:dyDescent="0.3">
      <c r="A206" s="121" t="s">
        <v>885</v>
      </c>
      <c r="B206" s="122">
        <v>2</v>
      </c>
      <c r="C206" s="123">
        <v>16.149999999999999</v>
      </c>
      <c r="D206" s="122" t="s">
        <v>184</v>
      </c>
      <c r="E206" s="122"/>
      <c r="F206" s="19"/>
    </row>
    <row r="207" spans="1:6" ht="15.6" x14ac:dyDescent="0.3">
      <c r="A207" s="121" t="s">
        <v>886</v>
      </c>
      <c r="B207" s="122">
        <v>2</v>
      </c>
      <c r="C207" s="123">
        <v>3.69</v>
      </c>
      <c r="D207" s="122" t="s">
        <v>184</v>
      </c>
      <c r="E207" s="122"/>
      <c r="F207" s="19"/>
    </row>
    <row r="208" spans="1:6" ht="15.6" x14ac:dyDescent="0.3">
      <c r="A208" s="121" t="s">
        <v>904</v>
      </c>
      <c r="B208" s="122">
        <v>2</v>
      </c>
      <c r="C208" s="123">
        <v>5.71</v>
      </c>
      <c r="D208" s="122" t="s">
        <v>184</v>
      </c>
      <c r="E208" s="122"/>
      <c r="F208" s="19"/>
    </row>
    <row r="209" spans="1:6" ht="15.6" x14ac:dyDescent="0.3">
      <c r="A209" s="121" t="s">
        <v>923</v>
      </c>
      <c r="B209" s="122">
        <v>2</v>
      </c>
      <c r="C209" s="123">
        <v>526.5</v>
      </c>
      <c r="D209" s="122" t="s">
        <v>51</v>
      </c>
      <c r="E209" s="122"/>
      <c r="F209" s="135"/>
    </row>
    <row r="210" spans="1:6" ht="15.6" x14ac:dyDescent="0.3">
      <c r="A210" s="121" t="s">
        <v>924</v>
      </c>
      <c r="B210" s="122">
        <v>2</v>
      </c>
      <c r="C210" s="123">
        <v>229.3</v>
      </c>
      <c r="D210" s="122" t="s">
        <v>51</v>
      </c>
      <c r="E210" s="122"/>
      <c r="F210" s="19"/>
    </row>
    <row r="211" spans="1:6" ht="15.6" x14ac:dyDescent="0.3">
      <c r="A211" s="121" t="s">
        <v>569</v>
      </c>
      <c r="B211" s="122">
        <v>2</v>
      </c>
      <c r="C211" s="123">
        <v>17.399999999999999</v>
      </c>
      <c r="D211" s="122" t="s">
        <v>51</v>
      </c>
      <c r="E211" s="122"/>
      <c r="F211" s="19"/>
    </row>
    <row r="212" spans="1:6" ht="15.6" x14ac:dyDescent="0.3">
      <c r="A212" s="121" t="s">
        <v>925</v>
      </c>
      <c r="B212" s="122">
        <v>2</v>
      </c>
      <c r="C212" s="123">
        <v>22.33</v>
      </c>
      <c r="D212" s="122" t="s">
        <v>51</v>
      </c>
      <c r="E212" s="122"/>
      <c r="F212" s="19"/>
    </row>
    <row r="213" spans="1:6" ht="15.6" x14ac:dyDescent="0.3">
      <c r="A213" s="121" t="s">
        <v>887</v>
      </c>
      <c r="B213" s="122">
        <v>2</v>
      </c>
      <c r="C213" s="123">
        <v>21.299999999999997</v>
      </c>
      <c r="D213" s="122" t="s">
        <v>51</v>
      </c>
      <c r="E213" s="122"/>
      <c r="F213" s="19"/>
    </row>
    <row r="214" spans="1:6" ht="31.2" x14ac:dyDescent="0.3">
      <c r="A214" s="121" t="s">
        <v>915</v>
      </c>
      <c r="B214" s="122">
        <v>2</v>
      </c>
      <c r="C214" s="123">
        <v>7.66</v>
      </c>
      <c r="D214" s="122" t="s">
        <v>926</v>
      </c>
      <c r="E214" s="122"/>
      <c r="F214" s="19"/>
    </row>
    <row r="215" spans="1:6" ht="16.2" thickBot="1" x14ac:dyDescent="0.35">
      <c r="A215" s="213" t="s">
        <v>895</v>
      </c>
      <c r="B215" s="210"/>
      <c r="C215" s="211">
        <f>SUM(C204:C214)</f>
        <v>909.7399999999999</v>
      </c>
      <c r="D215" s="210"/>
      <c r="E215" s="212"/>
      <c r="F215" s="19"/>
    </row>
    <row r="216" spans="1:6" ht="15.6" x14ac:dyDescent="0.3">
      <c r="A216" s="127" t="s">
        <v>883</v>
      </c>
      <c r="B216" s="128">
        <v>3</v>
      </c>
      <c r="C216" s="129">
        <v>33.29</v>
      </c>
      <c r="D216" s="128" t="s">
        <v>80</v>
      </c>
      <c r="E216" s="128"/>
      <c r="F216" s="19"/>
    </row>
    <row r="217" spans="1:6" ht="15.6" x14ac:dyDescent="0.3">
      <c r="A217" s="121" t="s">
        <v>915</v>
      </c>
      <c r="B217" s="122">
        <v>3</v>
      </c>
      <c r="C217" s="123">
        <v>7.66</v>
      </c>
      <c r="D217" s="122" t="s">
        <v>80</v>
      </c>
      <c r="E217" s="122"/>
      <c r="F217" s="19"/>
    </row>
    <row r="218" spans="1:6" ht="15.6" x14ac:dyDescent="0.3">
      <c r="A218" s="121" t="s">
        <v>569</v>
      </c>
      <c r="B218" s="122">
        <v>3</v>
      </c>
      <c r="C218" s="123">
        <v>22.33</v>
      </c>
      <c r="D218" s="122" t="s">
        <v>184</v>
      </c>
      <c r="E218" s="122"/>
      <c r="F218" s="19"/>
    </row>
    <row r="219" spans="1:6" ht="15.6" x14ac:dyDescent="0.3">
      <c r="A219" s="121" t="s">
        <v>884</v>
      </c>
      <c r="B219" s="122">
        <v>3</v>
      </c>
      <c r="C219" s="123">
        <v>14.45</v>
      </c>
      <c r="D219" s="122" t="s">
        <v>184</v>
      </c>
      <c r="E219" s="122"/>
      <c r="F219" s="19"/>
    </row>
    <row r="220" spans="1:6" ht="15.6" x14ac:dyDescent="0.3">
      <c r="A220" s="121" t="s">
        <v>885</v>
      </c>
      <c r="B220" s="122">
        <v>3</v>
      </c>
      <c r="C220" s="123">
        <v>14.45</v>
      </c>
      <c r="D220" s="122" t="s">
        <v>184</v>
      </c>
      <c r="E220" s="122"/>
      <c r="F220" s="19"/>
    </row>
    <row r="221" spans="1:6" ht="15.6" x14ac:dyDescent="0.3">
      <c r="A221" s="121" t="s">
        <v>886</v>
      </c>
      <c r="B221" s="122">
        <v>3</v>
      </c>
      <c r="C221" s="123">
        <v>3.69</v>
      </c>
      <c r="D221" s="122" t="s">
        <v>184</v>
      </c>
      <c r="E221" s="122"/>
      <c r="F221" s="19"/>
    </row>
    <row r="222" spans="1:6" ht="15.6" x14ac:dyDescent="0.3">
      <c r="A222" s="121" t="s">
        <v>904</v>
      </c>
      <c r="B222" s="122">
        <v>3</v>
      </c>
      <c r="C222" s="123">
        <v>3.76</v>
      </c>
      <c r="D222" s="122" t="s">
        <v>184</v>
      </c>
      <c r="E222" s="122"/>
      <c r="F222" s="19"/>
    </row>
    <row r="223" spans="1:6" ht="15.6" x14ac:dyDescent="0.3">
      <c r="A223" s="121" t="s">
        <v>923</v>
      </c>
      <c r="B223" s="122">
        <v>3</v>
      </c>
      <c r="C223" s="123">
        <v>526.5</v>
      </c>
      <c r="D223" s="122" t="s">
        <v>51</v>
      </c>
      <c r="E223" s="122"/>
      <c r="F223" s="19"/>
    </row>
    <row r="224" spans="1:6" ht="15.6" x14ac:dyDescent="0.3">
      <c r="A224" s="121" t="s">
        <v>887</v>
      </c>
      <c r="B224" s="122">
        <v>3</v>
      </c>
      <c r="C224" s="123">
        <v>8.1999999999999993</v>
      </c>
      <c r="D224" s="122" t="s">
        <v>51</v>
      </c>
      <c r="E224" s="122"/>
      <c r="F224" s="19"/>
    </row>
    <row r="225" spans="1:6" ht="15.6" x14ac:dyDescent="0.3">
      <c r="A225" s="121" t="s">
        <v>920</v>
      </c>
      <c r="B225" s="122">
        <v>3</v>
      </c>
      <c r="C225" s="123">
        <v>13.1</v>
      </c>
      <c r="D225" s="122" t="s">
        <v>51</v>
      </c>
      <c r="E225" s="122"/>
      <c r="F225" s="19"/>
    </row>
    <row r="226" spans="1:6" ht="16.2" thickBot="1" x14ac:dyDescent="0.35">
      <c r="A226" s="213" t="s">
        <v>897</v>
      </c>
      <c r="B226" s="210"/>
      <c r="C226" s="211">
        <f>SUM(C216:C225)</f>
        <v>647.43000000000006</v>
      </c>
      <c r="D226" s="210"/>
      <c r="E226" s="212"/>
      <c r="F226" s="19"/>
    </row>
    <row r="227" spans="1:6" ht="15.6" x14ac:dyDescent="0.3">
      <c r="A227" s="327" t="s">
        <v>927</v>
      </c>
      <c r="B227" s="333"/>
      <c r="C227" s="329">
        <f>C226+C215+C203+C201+C193</f>
        <v>2230.2200000000003</v>
      </c>
      <c r="D227" s="19"/>
      <c r="E227" s="19"/>
      <c r="F227" s="19"/>
    </row>
    <row r="228" spans="1:6" ht="15.75" customHeight="1" thickBot="1" x14ac:dyDescent="0.35">
      <c r="A228" s="328"/>
      <c r="B228" s="334"/>
      <c r="C228" s="330"/>
      <c r="D228" s="19"/>
      <c r="E228" s="19"/>
      <c r="F228" s="19"/>
    </row>
    <row r="229" spans="1:6" ht="16.2" thickBot="1" x14ac:dyDescent="0.35">
      <c r="A229" s="131"/>
      <c r="B229" s="46"/>
      <c r="D229" s="132"/>
      <c r="E229" s="46"/>
      <c r="F229" s="19"/>
    </row>
    <row r="230" spans="1:6" ht="15.6" x14ac:dyDescent="0.3">
      <c r="A230" s="327" t="s">
        <v>928</v>
      </c>
      <c r="B230" s="331" t="s">
        <v>177</v>
      </c>
      <c r="C230" s="331" t="s">
        <v>178</v>
      </c>
      <c r="D230" s="331" t="s">
        <v>179</v>
      </c>
      <c r="E230" s="331" t="s">
        <v>180</v>
      </c>
      <c r="F230" s="19"/>
    </row>
    <row r="231" spans="1:6" ht="16.2" thickBot="1" x14ac:dyDescent="0.35">
      <c r="A231" s="328"/>
      <c r="B231" s="331"/>
      <c r="C231" s="331"/>
      <c r="D231" s="331"/>
      <c r="E231" s="331"/>
      <c r="F231" s="19"/>
    </row>
    <row r="232" spans="1:6" ht="15.6" x14ac:dyDescent="0.3">
      <c r="A232" s="136" t="s">
        <v>239</v>
      </c>
      <c r="B232" s="137">
        <v>-1</v>
      </c>
      <c r="C232" s="138">
        <v>7.7</v>
      </c>
      <c r="D232" s="137" t="s">
        <v>184</v>
      </c>
      <c r="E232" s="139"/>
      <c r="F232" s="19"/>
    </row>
    <row r="233" spans="1:6" ht="15.6" x14ac:dyDescent="0.3">
      <c r="A233" s="136" t="s">
        <v>929</v>
      </c>
      <c r="B233" s="137">
        <v>-1</v>
      </c>
      <c r="C233" s="138">
        <v>1341</v>
      </c>
      <c r="D233" s="137" t="s">
        <v>51</v>
      </c>
      <c r="E233" s="139"/>
      <c r="F233" s="19"/>
    </row>
    <row r="234" spans="1:6" ht="15.6" x14ac:dyDescent="0.3">
      <c r="A234" s="136" t="s">
        <v>903</v>
      </c>
      <c r="B234" s="137">
        <v>-1</v>
      </c>
      <c r="C234" s="138">
        <v>39.1</v>
      </c>
      <c r="D234" s="137" t="s">
        <v>184</v>
      </c>
      <c r="E234" s="139"/>
      <c r="F234" s="19"/>
    </row>
    <row r="235" spans="1:6" ht="15.6" x14ac:dyDescent="0.3">
      <c r="A235" s="136" t="s">
        <v>903</v>
      </c>
      <c r="B235" s="137">
        <v>-1</v>
      </c>
      <c r="C235" s="138">
        <v>42.4</v>
      </c>
      <c r="D235" s="137" t="s">
        <v>184</v>
      </c>
      <c r="E235" s="139"/>
      <c r="F235" s="19"/>
    </row>
    <row r="236" spans="1:6" ht="15.6" x14ac:dyDescent="0.3">
      <c r="A236" s="136" t="s">
        <v>903</v>
      </c>
      <c r="B236" s="137">
        <v>-1</v>
      </c>
      <c r="C236" s="138">
        <v>38.700000000000003</v>
      </c>
      <c r="D236" s="137" t="s">
        <v>184</v>
      </c>
      <c r="E236" s="139"/>
      <c r="F236" s="19"/>
    </row>
    <row r="237" spans="1:6" ht="15.6" x14ac:dyDescent="0.3">
      <c r="A237" s="136" t="s">
        <v>930</v>
      </c>
      <c r="B237" s="137">
        <v>-1</v>
      </c>
      <c r="C237" s="138">
        <v>216.7</v>
      </c>
      <c r="D237" s="137" t="s">
        <v>184</v>
      </c>
      <c r="E237" s="139"/>
      <c r="F237" s="19"/>
    </row>
    <row r="238" spans="1:6" ht="15.6" x14ac:dyDescent="0.3">
      <c r="A238" s="136" t="s">
        <v>920</v>
      </c>
      <c r="B238" s="137">
        <v>-1</v>
      </c>
      <c r="C238" s="138">
        <v>30.3</v>
      </c>
      <c r="D238" s="137" t="s">
        <v>184</v>
      </c>
      <c r="E238" s="139"/>
      <c r="F238" s="19"/>
    </row>
    <row r="239" spans="1:6" ht="15.6" x14ac:dyDescent="0.3">
      <c r="A239" s="136" t="s">
        <v>931</v>
      </c>
      <c r="B239" s="137">
        <v>-1</v>
      </c>
      <c r="C239" s="138">
        <v>6.4</v>
      </c>
      <c r="D239" s="137" t="s">
        <v>184</v>
      </c>
      <c r="E239" s="139"/>
      <c r="F239" s="19"/>
    </row>
    <row r="240" spans="1:6" ht="15.6" x14ac:dyDescent="0.3">
      <c r="A240" s="136" t="s">
        <v>887</v>
      </c>
      <c r="B240" s="137">
        <v>-1</v>
      </c>
      <c r="C240" s="138">
        <v>3.5</v>
      </c>
      <c r="D240" s="137" t="s">
        <v>184</v>
      </c>
      <c r="E240" s="139"/>
      <c r="F240" s="19"/>
    </row>
    <row r="241" spans="1:6" ht="15.6" x14ac:dyDescent="0.3">
      <c r="A241" s="136" t="s">
        <v>904</v>
      </c>
      <c r="B241" s="137">
        <v>-1</v>
      </c>
      <c r="C241" s="138">
        <v>9.6</v>
      </c>
      <c r="D241" s="137" t="s">
        <v>184</v>
      </c>
      <c r="E241" s="139"/>
      <c r="F241" s="19"/>
    </row>
    <row r="242" spans="1:6" ht="15.6" x14ac:dyDescent="0.3">
      <c r="A242" s="136" t="s">
        <v>885</v>
      </c>
      <c r="B242" s="137">
        <v>-1</v>
      </c>
      <c r="C242" s="138">
        <v>1.7</v>
      </c>
      <c r="D242" s="137" t="s">
        <v>184</v>
      </c>
      <c r="E242" s="139"/>
      <c r="F242" s="19"/>
    </row>
    <row r="243" spans="1:6" ht="15.6" x14ac:dyDescent="0.3">
      <c r="A243" s="136" t="s">
        <v>885</v>
      </c>
      <c r="B243" s="137">
        <v>-1</v>
      </c>
      <c r="C243" s="138">
        <v>1.7</v>
      </c>
      <c r="D243" s="137" t="s">
        <v>184</v>
      </c>
      <c r="E243" s="139"/>
      <c r="F243" s="19"/>
    </row>
    <row r="244" spans="1:6" ht="15.6" x14ac:dyDescent="0.3">
      <c r="A244" s="136" t="s">
        <v>904</v>
      </c>
      <c r="B244" s="137">
        <v>-1</v>
      </c>
      <c r="C244" s="138">
        <v>19.2</v>
      </c>
      <c r="D244" s="137" t="s">
        <v>184</v>
      </c>
      <c r="E244" s="139"/>
      <c r="F244" s="19"/>
    </row>
    <row r="245" spans="1:6" ht="15.6" x14ac:dyDescent="0.3">
      <c r="A245" s="136" t="s">
        <v>884</v>
      </c>
      <c r="B245" s="137">
        <v>-1</v>
      </c>
      <c r="C245" s="138">
        <v>1.7</v>
      </c>
      <c r="D245" s="137" t="s">
        <v>184</v>
      </c>
      <c r="E245" s="139"/>
      <c r="F245" s="19"/>
    </row>
    <row r="246" spans="1:6" ht="15.6" x14ac:dyDescent="0.3">
      <c r="A246" s="136" t="s">
        <v>884</v>
      </c>
      <c r="B246" s="137">
        <v>-1</v>
      </c>
      <c r="C246" s="138">
        <v>1.7</v>
      </c>
      <c r="D246" s="137" t="s">
        <v>184</v>
      </c>
      <c r="E246" s="139"/>
      <c r="F246" s="19"/>
    </row>
    <row r="247" spans="1:6" ht="15.6" x14ac:dyDescent="0.3">
      <c r="A247" s="136" t="s">
        <v>884</v>
      </c>
      <c r="B247" s="137">
        <v>-1</v>
      </c>
      <c r="C247" s="138">
        <v>1.7</v>
      </c>
      <c r="D247" s="137" t="s">
        <v>184</v>
      </c>
      <c r="E247" s="139"/>
      <c r="F247" s="19"/>
    </row>
    <row r="248" spans="1:6" ht="15.6" x14ac:dyDescent="0.3">
      <c r="A248" s="136" t="s">
        <v>884</v>
      </c>
      <c r="B248" s="137">
        <v>-1</v>
      </c>
      <c r="C248" s="138">
        <v>1.7</v>
      </c>
      <c r="D248" s="137" t="s">
        <v>184</v>
      </c>
      <c r="E248" s="139"/>
      <c r="F248" s="19"/>
    </row>
    <row r="249" spans="1:6" ht="15.6" x14ac:dyDescent="0.3">
      <c r="A249" s="136" t="s">
        <v>896</v>
      </c>
      <c r="B249" s="137">
        <v>-1</v>
      </c>
      <c r="C249" s="138">
        <v>21.2</v>
      </c>
      <c r="D249" s="137" t="s">
        <v>184</v>
      </c>
      <c r="E249" s="139"/>
      <c r="F249" s="19"/>
    </row>
    <row r="250" spans="1:6" ht="15.6" x14ac:dyDescent="0.3">
      <c r="A250" s="136" t="s">
        <v>130</v>
      </c>
      <c r="B250" s="137">
        <v>-1</v>
      </c>
      <c r="C250" s="138">
        <v>11.5</v>
      </c>
      <c r="D250" s="137" t="s">
        <v>184</v>
      </c>
      <c r="E250" s="139"/>
      <c r="F250" s="19"/>
    </row>
    <row r="251" spans="1:6" ht="15.6" x14ac:dyDescent="0.3">
      <c r="A251" s="136" t="s">
        <v>896</v>
      </c>
      <c r="B251" s="137">
        <v>-1</v>
      </c>
      <c r="C251" s="138">
        <v>21.2</v>
      </c>
      <c r="D251" s="137" t="s">
        <v>184</v>
      </c>
      <c r="E251" s="139"/>
      <c r="F251" s="19"/>
    </row>
    <row r="252" spans="1:6" ht="15.6" x14ac:dyDescent="0.3">
      <c r="A252" s="136" t="s">
        <v>130</v>
      </c>
      <c r="B252" s="137">
        <v>-1</v>
      </c>
      <c r="C252" s="138">
        <v>11.5</v>
      </c>
      <c r="D252" s="137" t="s">
        <v>184</v>
      </c>
      <c r="E252" s="139"/>
      <c r="F252" s="19"/>
    </row>
    <row r="253" spans="1:6" ht="15.6" x14ac:dyDescent="0.3">
      <c r="A253" s="136" t="s">
        <v>916</v>
      </c>
      <c r="B253" s="137">
        <v>-1</v>
      </c>
      <c r="C253" s="138">
        <v>11.2</v>
      </c>
      <c r="D253" s="137" t="s">
        <v>184</v>
      </c>
      <c r="E253" s="139"/>
      <c r="F253" s="19"/>
    </row>
    <row r="254" spans="1:6" ht="15.6" x14ac:dyDescent="0.3">
      <c r="A254" s="136" t="s">
        <v>896</v>
      </c>
      <c r="B254" s="137">
        <v>-1</v>
      </c>
      <c r="C254" s="138">
        <v>20</v>
      </c>
      <c r="D254" s="137" t="s">
        <v>184</v>
      </c>
      <c r="E254" s="139"/>
      <c r="F254" s="19"/>
    </row>
    <row r="255" spans="1:6" ht="15.6" x14ac:dyDescent="0.3">
      <c r="A255" s="136" t="s">
        <v>130</v>
      </c>
      <c r="B255" s="137">
        <v>-1</v>
      </c>
      <c r="C255" s="138">
        <v>11.5</v>
      </c>
      <c r="D255" s="137" t="s">
        <v>184</v>
      </c>
      <c r="E255" s="139"/>
      <c r="F255" s="19"/>
    </row>
    <row r="256" spans="1:6" ht="15.6" x14ac:dyDescent="0.3">
      <c r="A256" s="136" t="s">
        <v>896</v>
      </c>
      <c r="B256" s="137">
        <v>-1</v>
      </c>
      <c r="C256" s="138">
        <v>20</v>
      </c>
      <c r="D256" s="137" t="s">
        <v>184</v>
      </c>
      <c r="E256" s="139"/>
      <c r="F256" s="19"/>
    </row>
    <row r="257" spans="1:6" ht="15.6" x14ac:dyDescent="0.3">
      <c r="A257" s="136" t="s">
        <v>130</v>
      </c>
      <c r="B257" s="137">
        <v>-1</v>
      </c>
      <c r="C257" s="138">
        <v>11.5</v>
      </c>
      <c r="D257" s="137" t="s">
        <v>184</v>
      </c>
      <c r="E257" s="139"/>
      <c r="F257" s="19"/>
    </row>
    <row r="258" spans="1:6" ht="15.6" x14ac:dyDescent="0.3">
      <c r="A258" s="136" t="s">
        <v>916</v>
      </c>
      <c r="B258" s="137">
        <v>-1</v>
      </c>
      <c r="C258" s="138">
        <v>11.2</v>
      </c>
      <c r="D258" s="137" t="s">
        <v>184</v>
      </c>
      <c r="E258" s="139"/>
      <c r="F258" s="19"/>
    </row>
    <row r="259" spans="1:6" ht="15.6" x14ac:dyDescent="0.3">
      <c r="A259" s="136" t="s">
        <v>896</v>
      </c>
      <c r="B259" s="137">
        <v>-1</v>
      </c>
      <c r="C259" s="138">
        <v>20</v>
      </c>
      <c r="D259" s="137" t="s">
        <v>184</v>
      </c>
      <c r="E259" s="139"/>
      <c r="F259" s="19"/>
    </row>
    <row r="260" spans="1:6" ht="15.6" x14ac:dyDescent="0.3">
      <c r="A260" s="136" t="s">
        <v>130</v>
      </c>
      <c r="B260" s="137">
        <v>-1</v>
      </c>
      <c r="C260" s="138">
        <v>11.5</v>
      </c>
      <c r="D260" s="137" t="s">
        <v>184</v>
      </c>
      <c r="E260" s="139"/>
      <c r="F260" s="19"/>
    </row>
    <row r="261" spans="1:6" ht="15.6" x14ac:dyDescent="0.3">
      <c r="A261" s="136" t="s">
        <v>896</v>
      </c>
      <c r="B261" s="137">
        <v>-1</v>
      </c>
      <c r="C261" s="138">
        <v>20</v>
      </c>
      <c r="D261" s="137" t="s">
        <v>184</v>
      </c>
      <c r="E261" s="139"/>
      <c r="F261" s="140"/>
    </row>
    <row r="262" spans="1:6" ht="15.6" x14ac:dyDescent="0.3">
      <c r="A262" s="136" t="s">
        <v>130</v>
      </c>
      <c r="B262" s="137">
        <v>-1</v>
      </c>
      <c r="C262" s="138">
        <v>11.5</v>
      </c>
      <c r="D262" s="137" t="s">
        <v>184</v>
      </c>
      <c r="E262" s="139"/>
      <c r="F262" s="19"/>
    </row>
    <row r="263" spans="1:6" ht="15.6" x14ac:dyDescent="0.3">
      <c r="A263" s="136" t="s">
        <v>916</v>
      </c>
      <c r="B263" s="137">
        <v>-1</v>
      </c>
      <c r="C263" s="138">
        <v>11.2</v>
      </c>
      <c r="D263" s="137" t="s">
        <v>184</v>
      </c>
      <c r="E263" s="139"/>
      <c r="F263" s="19"/>
    </row>
    <row r="264" spans="1:6" ht="15.6" x14ac:dyDescent="0.3">
      <c r="A264" s="136" t="s">
        <v>892</v>
      </c>
      <c r="B264" s="137">
        <v>-1</v>
      </c>
      <c r="C264" s="138">
        <v>2.6</v>
      </c>
      <c r="D264" s="137" t="s">
        <v>184</v>
      </c>
      <c r="E264" s="139"/>
      <c r="F264" s="19"/>
    </row>
    <row r="265" spans="1:6" ht="15.6" x14ac:dyDescent="0.3">
      <c r="A265" s="136" t="s">
        <v>930</v>
      </c>
      <c r="B265" s="137">
        <v>-1</v>
      </c>
      <c r="C265" s="138">
        <v>132.19999999999999</v>
      </c>
      <c r="D265" s="137" t="s">
        <v>184</v>
      </c>
      <c r="E265" s="139"/>
      <c r="F265" s="19"/>
    </row>
    <row r="266" spans="1:6" ht="15.6" x14ac:dyDescent="0.3">
      <c r="A266" s="136" t="s">
        <v>903</v>
      </c>
      <c r="B266" s="137">
        <v>-1</v>
      </c>
      <c r="C266" s="138">
        <v>11</v>
      </c>
      <c r="D266" s="137" t="s">
        <v>80</v>
      </c>
      <c r="E266" s="139"/>
      <c r="F266" s="19"/>
    </row>
    <row r="267" spans="1:6" ht="16.2" thickBot="1" x14ac:dyDescent="0.35">
      <c r="A267" s="213" t="s">
        <v>919</v>
      </c>
      <c r="B267" s="210"/>
      <c r="C267" s="214">
        <f>SUM(C232:C266)</f>
        <v>2135.6000000000004</v>
      </c>
      <c r="D267" s="210"/>
      <c r="E267" s="212"/>
      <c r="F267" s="19"/>
    </row>
    <row r="268" spans="1:6" ht="15.6" x14ac:dyDescent="0.3">
      <c r="A268" s="143" t="s">
        <v>930</v>
      </c>
      <c r="B268" s="144">
        <v>0</v>
      </c>
      <c r="C268" s="145">
        <v>146.19999999999999</v>
      </c>
      <c r="D268" s="144" t="s">
        <v>184</v>
      </c>
      <c r="E268" s="146"/>
      <c r="F268" s="19"/>
    </row>
    <row r="269" spans="1:6" ht="15.6" x14ac:dyDescent="0.3">
      <c r="A269" s="136" t="s">
        <v>920</v>
      </c>
      <c r="B269" s="137">
        <v>0</v>
      </c>
      <c r="C269" s="138">
        <v>53.8</v>
      </c>
      <c r="D269" s="137" t="s">
        <v>184</v>
      </c>
      <c r="E269" s="139"/>
      <c r="F269" s="19"/>
    </row>
    <row r="270" spans="1:6" ht="15.6" x14ac:dyDescent="0.3">
      <c r="A270" s="136" t="s">
        <v>239</v>
      </c>
      <c r="B270" s="137">
        <v>0</v>
      </c>
      <c r="C270" s="138">
        <v>10</v>
      </c>
      <c r="D270" s="137" t="s">
        <v>80</v>
      </c>
      <c r="E270" s="139"/>
      <c r="F270" s="19"/>
    </row>
    <row r="271" spans="1:6" ht="15.6" x14ac:dyDescent="0.3">
      <c r="A271" s="137" t="s">
        <v>932</v>
      </c>
      <c r="B271" s="137">
        <v>0</v>
      </c>
      <c r="C271" s="138">
        <v>275</v>
      </c>
      <c r="D271" s="137" t="s">
        <v>184</v>
      </c>
      <c r="E271" s="139"/>
      <c r="F271" s="19"/>
    </row>
    <row r="272" spans="1:6" ht="15.6" x14ac:dyDescent="0.3">
      <c r="A272" s="136" t="s">
        <v>903</v>
      </c>
      <c r="B272" s="137">
        <v>0</v>
      </c>
      <c r="C272" s="138">
        <v>24.8</v>
      </c>
      <c r="D272" s="137" t="s">
        <v>184</v>
      </c>
      <c r="E272" s="139"/>
      <c r="F272" s="19"/>
    </row>
    <row r="273" spans="1:6" ht="15.6" x14ac:dyDescent="0.3">
      <c r="A273" s="136" t="s">
        <v>933</v>
      </c>
      <c r="B273" s="137">
        <v>0</v>
      </c>
      <c r="C273" s="138">
        <v>116</v>
      </c>
      <c r="D273" s="137" t="s">
        <v>184</v>
      </c>
      <c r="E273" s="139"/>
      <c r="F273" s="19"/>
    </row>
    <row r="274" spans="1:6" ht="15.6" x14ac:dyDescent="0.3">
      <c r="A274" s="136" t="s">
        <v>930</v>
      </c>
      <c r="B274" s="137">
        <v>0</v>
      </c>
      <c r="C274" s="138">
        <v>133</v>
      </c>
      <c r="D274" s="137" t="s">
        <v>184</v>
      </c>
      <c r="E274" s="139"/>
      <c r="F274" s="19"/>
    </row>
    <row r="275" spans="1:6" ht="15.6" x14ac:dyDescent="0.3">
      <c r="A275" s="137" t="s">
        <v>934</v>
      </c>
      <c r="B275" s="137">
        <v>0</v>
      </c>
      <c r="C275" s="138">
        <v>28.8</v>
      </c>
      <c r="D275" s="137" t="s">
        <v>51</v>
      </c>
      <c r="E275" s="139"/>
      <c r="F275" s="19"/>
    </row>
    <row r="276" spans="1:6" ht="15.75" customHeight="1" x14ac:dyDescent="0.3">
      <c r="A276" s="137" t="s">
        <v>934</v>
      </c>
      <c r="B276" s="137">
        <v>0</v>
      </c>
      <c r="C276" s="138">
        <v>28.7</v>
      </c>
      <c r="D276" s="137" t="s">
        <v>51</v>
      </c>
      <c r="E276" s="139"/>
      <c r="F276" s="19"/>
    </row>
    <row r="277" spans="1:6" ht="15.6" x14ac:dyDescent="0.3">
      <c r="A277" s="137" t="s">
        <v>934</v>
      </c>
      <c r="B277" s="137">
        <v>0</v>
      </c>
      <c r="C277" s="138">
        <v>28.7</v>
      </c>
      <c r="D277" s="137" t="s">
        <v>51</v>
      </c>
      <c r="E277" s="139"/>
      <c r="F277" s="19"/>
    </row>
    <row r="278" spans="1:6" ht="15.6" x14ac:dyDescent="0.3">
      <c r="A278" s="136" t="s">
        <v>920</v>
      </c>
      <c r="B278" s="137">
        <v>0</v>
      </c>
      <c r="C278" s="138">
        <v>7</v>
      </c>
      <c r="D278" s="137" t="s">
        <v>184</v>
      </c>
      <c r="E278" s="139"/>
      <c r="F278" s="19"/>
    </row>
    <row r="279" spans="1:6" ht="15.6" x14ac:dyDescent="0.3">
      <c r="A279" s="136" t="s">
        <v>904</v>
      </c>
      <c r="B279" s="137">
        <v>0</v>
      </c>
      <c r="C279" s="138">
        <v>5.7</v>
      </c>
      <c r="D279" s="137" t="s">
        <v>184</v>
      </c>
      <c r="E279" s="139"/>
      <c r="F279" s="19"/>
    </row>
    <row r="280" spans="1:6" ht="15.6" x14ac:dyDescent="0.3">
      <c r="A280" s="136" t="s">
        <v>885</v>
      </c>
      <c r="B280" s="137">
        <v>0</v>
      </c>
      <c r="C280" s="138">
        <v>1.9</v>
      </c>
      <c r="D280" s="137" t="s">
        <v>184</v>
      </c>
      <c r="E280" s="139"/>
      <c r="F280" s="19"/>
    </row>
    <row r="281" spans="1:6" ht="15.6" x14ac:dyDescent="0.3">
      <c r="A281" s="136" t="s">
        <v>884</v>
      </c>
      <c r="B281" s="137">
        <v>0</v>
      </c>
      <c r="C281" s="138">
        <v>1.9</v>
      </c>
      <c r="D281" s="137" t="s">
        <v>184</v>
      </c>
      <c r="E281" s="139"/>
      <c r="F281" s="140"/>
    </row>
    <row r="282" spans="1:6" x14ac:dyDescent="0.3">
      <c r="A282" s="136" t="s">
        <v>930</v>
      </c>
      <c r="B282" s="137">
        <v>0</v>
      </c>
      <c r="C282" s="138">
        <v>23.8</v>
      </c>
      <c r="D282" s="137" t="s">
        <v>184</v>
      </c>
      <c r="E282" s="139"/>
    </row>
    <row r="283" spans="1:6" x14ac:dyDescent="0.3">
      <c r="A283" s="136" t="s">
        <v>239</v>
      </c>
      <c r="B283" s="137">
        <v>0</v>
      </c>
      <c r="C283" s="138">
        <v>7.7</v>
      </c>
      <c r="D283" s="137" t="s">
        <v>80</v>
      </c>
      <c r="E283" s="139"/>
    </row>
    <row r="284" spans="1:6" x14ac:dyDescent="0.3">
      <c r="A284" s="136" t="s">
        <v>903</v>
      </c>
      <c r="B284" s="137">
        <v>0</v>
      </c>
      <c r="C284" s="138">
        <v>31.5</v>
      </c>
      <c r="D284" s="137" t="s">
        <v>80</v>
      </c>
      <c r="E284" s="139"/>
    </row>
    <row r="285" spans="1:6" x14ac:dyDescent="0.3">
      <c r="A285" s="136" t="s">
        <v>935</v>
      </c>
      <c r="B285" s="137">
        <v>0</v>
      </c>
      <c r="C285" s="138">
        <v>56</v>
      </c>
      <c r="D285" s="137" t="s">
        <v>80</v>
      </c>
      <c r="E285" s="139"/>
    </row>
    <row r="286" spans="1:6" x14ac:dyDescent="0.3">
      <c r="A286" s="136" t="s">
        <v>930</v>
      </c>
      <c r="B286" s="137">
        <v>0</v>
      </c>
      <c r="C286" s="138">
        <v>24.8</v>
      </c>
      <c r="D286" s="137" t="s">
        <v>184</v>
      </c>
      <c r="E286" s="139"/>
    </row>
    <row r="287" spans="1:6" ht="16.2" thickBot="1" x14ac:dyDescent="0.35">
      <c r="A287" s="213" t="s">
        <v>891</v>
      </c>
      <c r="B287" s="210"/>
      <c r="C287" s="214">
        <f>SUM(C268:C286)</f>
        <v>1005.3</v>
      </c>
      <c r="D287" s="210"/>
      <c r="E287" s="212"/>
      <c r="F287" s="19"/>
    </row>
    <row r="288" spans="1:6" ht="15.6" x14ac:dyDescent="0.3">
      <c r="A288" s="327" t="s">
        <v>936</v>
      </c>
      <c r="B288" s="333"/>
      <c r="C288" s="329">
        <f>C287+C267</f>
        <v>3140.9000000000005</v>
      </c>
      <c r="F288" s="19"/>
    </row>
    <row r="289" spans="1:6" ht="16.2" thickBot="1" x14ac:dyDescent="0.35">
      <c r="A289" s="328"/>
      <c r="B289" s="334"/>
      <c r="C289" s="330"/>
      <c r="F289" s="19"/>
    </row>
    <row r="290" spans="1:6" ht="15.6" x14ac:dyDescent="0.3">
      <c r="F290" s="19"/>
    </row>
    <row r="291" spans="1:6" ht="15.6" x14ac:dyDescent="0.3">
      <c r="F291" s="19"/>
    </row>
    <row r="292" spans="1:6" ht="16.2" thickBot="1" x14ac:dyDescent="0.35">
      <c r="F292" s="19"/>
    </row>
    <row r="293" spans="1:6" ht="15.6" x14ac:dyDescent="0.3">
      <c r="A293" s="327" t="s">
        <v>937</v>
      </c>
      <c r="B293" s="331" t="s">
        <v>177</v>
      </c>
      <c r="C293" s="331" t="s">
        <v>178</v>
      </c>
      <c r="D293" s="331" t="s">
        <v>179</v>
      </c>
      <c r="E293" s="331" t="s">
        <v>180</v>
      </c>
      <c r="F293" s="19"/>
    </row>
    <row r="294" spans="1:6" ht="16.2" thickBot="1" x14ac:dyDescent="0.35">
      <c r="A294" s="328"/>
      <c r="B294" s="331"/>
      <c r="C294" s="331"/>
      <c r="D294" s="331"/>
      <c r="E294" s="331"/>
      <c r="F294" s="19"/>
    </row>
    <row r="295" spans="1:6" ht="15.6" x14ac:dyDescent="0.3">
      <c r="A295" s="136" t="s">
        <v>930</v>
      </c>
      <c r="B295" s="137">
        <v>0</v>
      </c>
      <c r="C295" s="136">
        <v>330</v>
      </c>
      <c r="D295" s="137" t="s">
        <v>184</v>
      </c>
      <c r="E295" s="139"/>
      <c r="F295" s="19"/>
    </row>
    <row r="296" spans="1:6" ht="15.6" x14ac:dyDescent="0.3">
      <c r="A296" s="136" t="s">
        <v>889</v>
      </c>
      <c r="B296" s="137">
        <v>0</v>
      </c>
      <c r="C296" s="136">
        <v>65</v>
      </c>
      <c r="D296" s="137" t="s">
        <v>51</v>
      </c>
      <c r="E296" s="139"/>
      <c r="F296" s="19"/>
    </row>
    <row r="297" spans="1:6" ht="15.6" x14ac:dyDescent="0.3">
      <c r="A297" s="136" t="s">
        <v>896</v>
      </c>
      <c r="B297" s="137">
        <v>0</v>
      </c>
      <c r="C297" s="136">
        <v>8.1999999999999993</v>
      </c>
      <c r="D297" s="137" t="s">
        <v>184</v>
      </c>
      <c r="E297" s="139"/>
      <c r="F297" s="19"/>
    </row>
    <row r="298" spans="1:6" ht="15.6" x14ac:dyDescent="0.3">
      <c r="A298" s="136" t="s">
        <v>938</v>
      </c>
      <c r="B298" s="137">
        <v>0</v>
      </c>
      <c r="C298" s="136">
        <v>11.4</v>
      </c>
      <c r="D298" s="137" t="s">
        <v>184</v>
      </c>
      <c r="E298" s="139"/>
      <c r="F298" s="19"/>
    </row>
    <row r="299" spans="1:6" ht="15.6" x14ac:dyDescent="0.3">
      <c r="A299" s="136" t="s">
        <v>939</v>
      </c>
      <c r="B299" s="137">
        <v>0</v>
      </c>
      <c r="C299" s="136">
        <v>10</v>
      </c>
      <c r="D299" s="137" t="s">
        <v>184</v>
      </c>
      <c r="E299" s="139"/>
      <c r="F299" s="19"/>
    </row>
    <row r="300" spans="1:6" ht="15.6" x14ac:dyDescent="0.3">
      <c r="A300" s="136" t="s">
        <v>889</v>
      </c>
      <c r="B300" s="137">
        <v>0</v>
      </c>
      <c r="C300" s="136">
        <v>75</v>
      </c>
      <c r="D300" s="137" t="s">
        <v>51</v>
      </c>
      <c r="E300" s="139"/>
      <c r="F300" s="19"/>
    </row>
    <row r="301" spans="1:6" ht="15.6" x14ac:dyDescent="0.3">
      <c r="A301" s="136" t="s">
        <v>889</v>
      </c>
      <c r="B301" s="137">
        <v>0</v>
      </c>
      <c r="C301" s="136">
        <v>75</v>
      </c>
      <c r="D301" s="137" t="s">
        <v>51</v>
      </c>
      <c r="E301" s="139"/>
      <c r="F301" s="19"/>
    </row>
    <row r="302" spans="1:6" ht="15.6" x14ac:dyDescent="0.3">
      <c r="A302" s="136" t="s">
        <v>896</v>
      </c>
      <c r="B302" s="137">
        <v>0</v>
      </c>
      <c r="C302" s="136">
        <v>8.1999999999999993</v>
      </c>
      <c r="D302" s="137" t="s">
        <v>184</v>
      </c>
      <c r="E302" s="139"/>
      <c r="F302" s="19"/>
    </row>
    <row r="303" spans="1:6" ht="15.6" x14ac:dyDescent="0.3">
      <c r="A303" s="136" t="s">
        <v>938</v>
      </c>
      <c r="B303" s="137">
        <v>0</v>
      </c>
      <c r="C303" s="136">
        <v>11.4</v>
      </c>
      <c r="D303" s="137" t="s">
        <v>184</v>
      </c>
      <c r="E303" s="139"/>
      <c r="F303" s="19"/>
    </row>
    <row r="304" spans="1:6" ht="15.6" x14ac:dyDescent="0.3">
      <c r="A304" s="136" t="s">
        <v>940</v>
      </c>
      <c r="B304" s="137">
        <v>0</v>
      </c>
      <c r="C304" s="136">
        <v>10</v>
      </c>
      <c r="D304" s="137" t="s">
        <v>184</v>
      </c>
      <c r="E304" s="139"/>
      <c r="F304" s="19"/>
    </row>
    <row r="305" spans="1:6" ht="15.6" x14ac:dyDescent="0.3">
      <c r="A305" s="136" t="s">
        <v>889</v>
      </c>
      <c r="B305" s="137">
        <v>0</v>
      </c>
      <c r="C305" s="136">
        <v>75</v>
      </c>
      <c r="D305" s="137" t="s">
        <v>51</v>
      </c>
      <c r="E305" s="139"/>
      <c r="F305" s="19"/>
    </row>
    <row r="306" spans="1:6" ht="15.6" x14ac:dyDescent="0.3">
      <c r="A306" s="136" t="s">
        <v>889</v>
      </c>
      <c r="B306" s="137">
        <v>0</v>
      </c>
      <c r="C306" s="136">
        <v>75</v>
      </c>
      <c r="D306" s="137" t="s">
        <v>51</v>
      </c>
      <c r="E306" s="139"/>
      <c r="F306" s="19"/>
    </row>
    <row r="307" spans="1:6" ht="15.6" x14ac:dyDescent="0.3">
      <c r="A307" s="136" t="s">
        <v>896</v>
      </c>
      <c r="B307" s="137">
        <v>0</v>
      </c>
      <c r="C307" s="136">
        <v>8.1999999999999993</v>
      </c>
      <c r="D307" s="137" t="s">
        <v>184</v>
      </c>
      <c r="E307" s="139"/>
      <c r="F307" s="19"/>
    </row>
    <row r="308" spans="1:6" ht="15.6" x14ac:dyDescent="0.3">
      <c r="A308" s="136" t="s">
        <v>938</v>
      </c>
      <c r="B308" s="137">
        <v>0</v>
      </c>
      <c r="C308" s="136">
        <v>11.4</v>
      </c>
      <c r="D308" s="137" t="s">
        <v>184</v>
      </c>
      <c r="E308" s="139"/>
      <c r="F308" s="19"/>
    </row>
    <row r="309" spans="1:6" ht="15.6" x14ac:dyDescent="0.3">
      <c r="A309" s="136" t="s">
        <v>939</v>
      </c>
      <c r="B309" s="137">
        <v>0</v>
      </c>
      <c r="C309" s="136">
        <v>10</v>
      </c>
      <c r="D309" s="137" t="s">
        <v>51</v>
      </c>
      <c r="E309" s="139"/>
      <c r="F309" s="19"/>
    </row>
    <row r="310" spans="1:6" ht="15.6" x14ac:dyDescent="0.3">
      <c r="A310" s="136" t="s">
        <v>889</v>
      </c>
      <c r="B310" s="137">
        <v>0</v>
      </c>
      <c r="C310" s="136">
        <v>65</v>
      </c>
      <c r="D310" s="137" t="s">
        <v>51</v>
      </c>
      <c r="E310" s="139"/>
      <c r="F310" s="19"/>
    </row>
    <row r="311" spans="1:6" ht="15.6" x14ac:dyDescent="0.3">
      <c r="A311" s="136" t="s">
        <v>889</v>
      </c>
      <c r="B311" s="137">
        <v>0</v>
      </c>
      <c r="C311" s="136">
        <v>65</v>
      </c>
      <c r="D311" s="137" t="s">
        <v>51</v>
      </c>
      <c r="E311" s="139"/>
      <c r="F311" s="19"/>
    </row>
    <row r="312" spans="1:6" ht="15.6" x14ac:dyDescent="0.3">
      <c r="A312" s="136" t="s">
        <v>939</v>
      </c>
      <c r="B312" s="137">
        <v>0</v>
      </c>
      <c r="C312" s="136">
        <v>10</v>
      </c>
      <c r="D312" s="137" t="s">
        <v>51</v>
      </c>
      <c r="E312" s="139"/>
      <c r="F312" s="19"/>
    </row>
    <row r="313" spans="1:6" ht="15.6" x14ac:dyDescent="0.3">
      <c r="A313" s="136" t="s">
        <v>941</v>
      </c>
      <c r="B313" s="137">
        <v>0</v>
      </c>
      <c r="C313" s="136">
        <v>11.4</v>
      </c>
      <c r="D313" s="137" t="s">
        <v>184</v>
      </c>
      <c r="E313" s="139"/>
      <c r="F313" s="19"/>
    </row>
    <row r="314" spans="1:6" ht="15.6" x14ac:dyDescent="0.3">
      <c r="A314" s="136" t="s">
        <v>896</v>
      </c>
      <c r="B314" s="137">
        <v>0</v>
      </c>
      <c r="C314" s="136">
        <v>8.1999999999999993</v>
      </c>
      <c r="D314" s="137" t="s">
        <v>184</v>
      </c>
      <c r="E314" s="139"/>
      <c r="F314" s="19"/>
    </row>
    <row r="315" spans="1:6" ht="15.6" x14ac:dyDescent="0.3">
      <c r="A315" s="136" t="s">
        <v>889</v>
      </c>
      <c r="B315" s="137">
        <v>0</v>
      </c>
      <c r="C315" s="136">
        <v>75</v>
      </c>
      <c r="D315" s="137" t="s">
        <v>51</v>
      </c>
      <c r="E315" s="139"/>
      <c r="F315" s="19"/>
    </row>
    <row r="316" spans="1:6" ht="15.6" x14ac:dyDescent="0.3">
      <c r="A316" s="136" t="s">
        <v>889</v>
      </c>
      <c r="B316" s="137">
        <v>0</v>
      </c>
      <c r="C316" s="136">
        <v>75</v>
      </c>
      <c r="D316" s="137" t="s">
        <v>51</v>
      </c>
      <c r="E316" s="139"/>
      <c r="F316" s="19"/>
    </row>
    <row r="317" spans="1:6" ht="15.6" x14ac:dyDescent="0.3">
      <c r="A317" s="136" t="s">
        <v>939</v>
      </c>
      <c r="B317" s="137">
        <v>0</v>
      </c>
      <c r="C317" s="136">
        <v>10</v>
      </c>
      <c r="D317" s="137" t="s">
        <v>51</v>
      </c>
      <c r="E317" s="139"/>
      <c r="F317" s="19"/>
    </row>
    <row r="318" spans="1:6" ht="15.6" x14ac:dyDescent="0.3">
      <c r="A318" s="136" t="s">
        <v>941</v>
      </c>
      <c r="B318" s="137">
        <v>0</v>
      </c>
      <c r="C318" s="136">
        <v>11.4</v>
      </c>
      <c r="D318" s="137" t="s">
        <v>184</v>
      </c>
      <c r="E318" s="139"/>
      <c r="F318" s="19"/>
    </row>
    <row r="319" spans="1:6" ht="15.6" x14ac:dyDescent="0.3">
      <c r="A319" s="136" t="s">
        <v>896</v>
      </c>
      <c r="B319" s="137">
        <v>0</v>
      </c>
      <c r="C319" s="136">
        <v>8.1999999999999993</v>
      </c>
      <c r="D319" s="137" t="s">
        <v>184</v>
      </c>
      <c r="E319" s="139"/>
      <c r="F319" s="19"/>
    </row>
    <row r="320" spans="1:6" ht="15.6" x14ac:dyDescent="0.3">
      <c r="A320" s="136" t="s">
        <v>889</v>
      </c>
      <c r="B320" s="137">
        <v>0</v>
      </c>
      <c r="C320" s="136">
        <v>75</v>
      </c>
      <c r="D320" s="137" t="s">
        <v>51</v>
      </c>
      <c r="E320" s="139"/>
      <c r="F320" s="19"/>
    </row>
    <row r="321" spans="1:6" ht="15.6" x14ac:dyDescent="0.3">
      <c r="A321" s="136" t="s">
        <v>889</v>
      </c>
      <c r="B321" s="137">
        <v>0</v>
      </c>
      <c r="C321" s="136">
        <v>75</v>
      </c>
      <c r="D321" s="137" t="s">
        <v>51</v>
      </c>
      <c r="E321" s="139"/>
      <c r="F321" s="19"/>
    </row>
    <row r="322" spans="1:6" ht="15.6" x14ac:dyDescent="0.3">
      <c r="A322" s="136" t="s">
        <v>939</v>
      </c>
      <c r="B322" s="137">
        <v>0</v>
      </c>
      <c r="C322" s="136">
        <v>10</v>
      </c>
      <c r="D322" s="137" t="s">
        <v>51</v>
      </c>
      <c r="E322" s="139"/>
      <c r="F322" s="19"/>
    </row>
    <row r="323" spans="1:6" ht="15.6" x14ac:dyDescent="0.3">
      <c r="A323" s="136" t="s">
        <v>941</v>
      </c>
      <c r="B323" s="137">
        <v>0</v>
      </c>
      <c r="C323" s="136">
        <v>11.4</v>
      </c>
      <c r="D323" s="137" t="s">
        <v>184</v>
      </c>
      <c r="E323" s="139"/>
      <c r="F323" s="19"/>
    </row>
    <row r="324" spans="1:6" ht="15.6" x14ac:dyDescent="0.3">
      <c r="A324" s="136" t="s">
        <v>896</v>
      </c>
      <c r="B324" s="137">
        <v>0</v>
      </c>
      <c r="C324" s="136">
        <v>8.1999999999999993</v>
      </c>
      <c r="D324" s="137" t="s">
        <v>184</v>
      </c>
      <c r="E324" s="139"/>
      <c r="F324" s="19"/>
    </row>
    <row r="325" spans="1:6" ht="15.6" x14ac:dyDescent="0.3">
      <c r="A325" s="136" t="s">
        <v>889</v>
      </c>
      <c r="B325" s="137">
        <v>0</v>
      </c>
      <c r="C325" s="136">
        <v>65</v>
      </c>
      <c r="D325" s="137" t="s">
        <v>51</v>
      </c>
      <c r="E325" s="139"/>
      <c r="F325" s="19"/>
    </row>
    <row r="326" spans="1:6" ht="15.6" x14ac:dyDescent="0.3">
      <c r="A326" s="136" t="s">
        <v>942</v>
      </c>
      <c r="B326" s="137">
        <v>0</v>
      </c>
      <c r="C326" s="136">
        <v>31</v>
      </c>
      <c r="D326" s="137" t="s">
        <v>184</v>
      </c>
      <c r="E326" s="139"/>
      <c r="F326" s="19"/>
    </row>
    <row r="327" spans="1:6" ht="15.6" x14ac:dyDescent="0.3">
      <c r="A327" s="136" t="s">
        <v>903</v>
      </c>
      <c r="B327" s="137">
        <v>0</v>
      </c>
      <c r="C327" s="136">
        <v>12.4</v>
      </c>
      <c r="D327" s="137" t="s">
        <v>184</v>
      </c>
      <c r="E327" s="139"/>
      <c r="F327" s="19"/>
    </row>
    <row r="328" spans="1:6" ht="15.6" x14ac:dyDescent="0.3">
      <c r="A328" s="136" t="s">
        <v>943</v>
      </c>
      <c r="B328" s="137">
        <v>0</v>
      </c>
      <c r="C328" s="136">
        <v>58.8</v>
      </c>
      <c r="D328" s="137" t="s">
        <v>51</v>
      </c>
      <c r="E328" s="139"/>
      <c r="F328" s="19"/>
    </row>
    <row r="329" spans="1:6" ht="15.6" x14ac:dyDescent="0.3">
      <c r="A329" s="136" t="s">
        <v>941</v>
      </c>
      <c r="B329" s="137">
        <v>0</v>
      </c>
      <c r="C329" s="136">
        <v>1.5</v>
      </c>
      <c r="D329" s="137" t="s">
        <v>184</v>
      </c>
      <c r="E329" s="139"/>
      <c r="F329" s="19"/>
    </row>
    <row r="330" spans="1:6" ht="15.6" x14ac:dyDescent="0.3">
      <c r="A330" s="136" t="s">
        <v>941</v>
      </c>
      <c r="B330" s="137">
        <v>0</v>
      </c>
      <c r="C330" s="136">
        <v>9.4</v>
      </c>
      <c r="D330" s="137" t="s">
        <v>184</v>
      </c>
      <c r="E330" s="147"/>
      <c r="F330" s="19"/>
    </row>
    <row r="331" spans="1:6" ht="15.6" x14ac:dyDescent="0.3">
      <c r="A331" s="136" t="s">
        <v>941</v>
      </c>
      <c r="B331" s="137">
        <v>0</v>
      </c>
      <c r="C331" s="136">
        <v>1.7</v>
      </c>
      <c r="D331" s="137" t="s">
        <v>184</v>
      </c>
      <c r="E331" s="147"/>
      <c r="F331" s="140"/>
    </row>
    <row r="332" spans="1:6" ht="15.6" x14ac:dyDescent="0.3">
      <c r="A332" s="136" t="s">
        <v>910</v>
      </c>
      <c r="B332" s="137">
        <v>0</v>
      </c>
      <c r="C332" s="136">
        <v>3.9</v>
      </c>
      <c r="D332" s="137" t="s">
        <v>184</v>
      </c>
      <c r="E332" s="147"/>
      <c r="F332" s="19"/>
    </row>
    <row r="333" spans="1:6" ht="15.6" x14ac:dyDescent="0.3">
      <c r="A333" s="136" t="s">
        <v>892</v>
      </c>
      <c r="B333" s="137">
        <v>0</v>
      </c>
      <c r="C333" s="136">
        <v>3.5</v>
      </c>
      <c r="D333" s="137" t="s">
        <v>184</v>
      </c>
      <c r="E333" s="147"/>
      <c r="F333" s="19"/>
    </row>
    <row r="334" spans="1:6" x14ac:dyDescent="0.3">
      <c r="A334" s="136" t="s">
        <v>920</v>
      </c>
      <c r="B334" s="137">
        <v>0</v>
      </c>
      <c r="C334" s="136">
        <v>6.8</v>
      </c>
      <c r="D334" s="137" t="s">
        <v>184</v>
      </c>
      <c r="E334" s="147"/>
    </row>
    <row r="335" spans="1:6" x14ac:dyDescent="0.3">
      <c r="A335" s="136" t="s">
        <v>943</v>
      </c>
      <c r="B335" s="137">
        <v>0</v>
      </c>
      <c r="C335" s="136">
        <v>12.4</v>
      </c>
      <c r="D335" s="137" t="s">
        <v>51</v>
      </c>
      <c r="E335" s="147"/>
    </row>
    <row r="336" spans="1:6" ht="16.5" customHeight="1" x14ac:dyDescent="0.3">
      <c r="A336" s="136" t="s">
        <v>903</v>
      </c>
      <c r="B336" s="137">
        <v>0</v>
      </c>
      <c r="C336" s="136">
        <v>25.5</v>
      </c>
      <c r="D336" s="137" t="s">
        <v>80</v>
      </c>
      <c r="E336" s="147"/>
    </row>
    <row r="337" spans="1:6" ht="16.2" thickBot="1" x14ac:dyDescent="0.35">
      <c r="A337" s="213" t="s">
        <v>891</v>
      </c>
      <c r="B337" s="210"/>
      <c r="C337" s="214">
        <f>SUM(C295:C336)</f>
        <v>1534.5000000000007</v>
      </c>
      <c r="D337" s="210"/>
      <c r="E337" s="212"/>
      <c r="F337" s="19"/>
    </row>
    <row r="338" spans="1:6" ht="15.6" x14ac:dyDescent="0.3">
      <c r="A338" s="327" t="s">
        <v>944</v>
      </c>
      <c r="B338" s="333"/>
      <c r="C338" s="329">
        <f>SUM(C295:C336)</f>
        <v>1534.5000000000007</v>
      </c>
      <c r="D338" s="132"/>
      <c r="E338" s="132"/>
    </row>
    <row r="339" spans="1:6" ht="16.2" thickBot="1" x14ac:dyDescent="0.35">
      <c r="A339" s="328"/>
      <c r="B339" s="334"/>
      <c r="C339" s="330"/>
      <c r="D339" s="19"/>
      <c r="E339" s="19"/>
    </row>
    <row r="343" spans="1:6" x14ac:dyDescent="0.3">
      <c r="A343" s="331" t="s">
        <v>945</v>
      </c>
      <c r="B343" s="331" t="s">
        <v>177</v>
      </c>
      <c r="C343" s="331" t="s">
        <v>178</v>
      </c>
      <c r="D343" s="331" t="s">
        <v>179</v>
      </c>
      <c r="E343" s="331" t="s">
        <v>180</v>
      </c>
    </row>
    <row r="344" spans="1:6" x14ac:dyDescent="0.3">
      <c r="A344" s="331"/>
      <c r="B344" s="331"/>
      <c r="C344" s="331"/>
      <c r="D344" s="331"/>
      <c r="E344" s="331"/>
    </row>
    <row r="345" spans="1:6" x14ac:dyDescent="0.3">
      <c r="A345" s="136" t="s">
        <v>946</v>
      </c>
      <c r="B345" s="137">
        <v>0</v>
      </c>
      <c r="C345" s="137">
        <v>16.05</v>
      </c>
      <c r="D345" s="137" t="s">
        <v>947</v>
      </c>
      <c r="E345" s="148"/>
    </row>
    <row r="346" spans="1:6" x14ac:dyDescent="0.3">
      <c r="A346" s="136" t="s">
        <v>239</v>
      </c>
      <c r="B346" s="137">
        <v>0</v>
      </c>
      <c r="C346" s="136"/>
      <c r="D346" s="137" t="s">
        <v>947</v>
      </c>
      <c r="E346" s="148"/>
    </row>
    <row r="347" spans="1:6" ht="16.2" thickBot="1" x14ac:dyDescent="0.35">
      <c r="A347" s="213" t="s">
        <v>891</v>
      </c>
      <c r="B347" s="210"/>
      <c r="C347" s="214">
        <f>SUM(C345:C346)</f>
        <v>16.05</v>
      </c>
      <c r="D347" s="210"/>
      <c r="E347" s="212"/>
    </row>
    <row r="348" spans="1:6" x14ac:dyDescent="0.3">
      <c r="A348" s="136" t="s">
        <v>948</v>
      </c>
      <c r="B348" s="137">
        <v>2</v>
      </c>
      <c r="C348" s="136">
        <v>26.91</v>
      </c>
      <c r="D348" s="137" t="s">
        <v>51</v>
      </c>
      <c r="E348" s="148"/>
    </row>
    <row r="349" spans="1:6" ht="16.2" thickBot="1" x14ac:dyDescent="0.35">
      <c r="A349" s="213" t="s">
        <v>895</v>
      </c>
      <c r="B349" s="210"/>
      <c r="C349" s="214">
        <f>SUM(C348)</f>
        <v>26.91</v>
      </c>
      <c r="D349" s="210"/>
      <c r="E349" s="212"/>
    </row>
    <row r="350" spans="1:6" x14ac:dyDescent="0.3">
      <c r="A350" s="136" t="s">
        <v>946</v>
      </c>
      <c r="B350" s="137">
        <v>3</v>
      </c>
      <c r="C350" s="136">
        <v>27.06</v>
      </c>
      <c r="D350" s="137" t="s">
        <v>51</v>
      </c>
      <c r="E350" s="148"/>
    </row>
    <row r="351" spans="1:6" ht="16.2" thickBot="1" x14ac:dyDescent="0.35">
      <c r="A351" s="213" t="s">
        <v>897</v>
      </c>
      <c r="B351" s="210"/>
      <c r="C351" s="214">
        <f>SUM(C350)</f>
        <v>27.06</v>
      </c>
      <c r="D351" s="210"/>
      <c r="E351" s="212"/>
    </row>
    <row r="352" spans="1:6" ht="15.6" x14ac:dyDescent="0.3">
      <c r="A352" s="327" t="s">
        <v>949</v>
      </c>
      <c r="B352" s="333"/>
      <c r="C352" s="329">
        <f>C347+C349+C351</f>
        <v>70.02</v>
      </c>
      <c r="F352" s="149"/>
    </row>
    <row r="353" spans="1:6" ht="16.2" thickBot="1" x14ac:dyDescent="0.35">
      <c r="A353" s="328"/>
      <c r="B353" s="334"/>
      <c r="C353" s="330"/>
      <c r="F353" s="149"/>
    </row>
    <row r="354" spans="1:6" ht="15.6" x14ac:dyDescent="0.3">
      <c r="F354" s="149"/>
    </row>
    <row r="355" spans="1:6" ht="15.6" x14ac:dyDescent="0.3">
      <c r="F355" s="149"/>
    </row>
    <row r="356" spans="1:6" ht="16.2" thickBot="1" x14ac:dyDescent="0.35">
      <c r="F356" s="149"/>
    </row>
    <row r="357" spans="1:6" ht="15.6" x14ac:dyDescent="0.3">
      <c r="A357" s="327" t="s">
        <v>950</v>
      </c>
      <c r="B357" s="331" t="s">
        <v>177</v>
      </c>
      <c r="C357" s="331" t="s">
        <v>178</v>
      </c>
      <c r="D357" s="331" t="s">
        <v>179</v>
      </c>
      <c r="E357" s="331" t="s">
        <v>180</v>
      </c>
      <c r="F357" s="149"/>
    </row>
    <row r="358" spans="1:6" ht="16.2" thickBot="1" x14ac:dyDescent="0.35">
      <c r="A358" s="328"/>
      <c r="B358" s="331"/>
      <c r="C358" s="331"/>
      <c r="D358" s="331"/>
      <c r="E358" s="331"/>
      <c r="F358" s="149"/>
    </row>
    <row r="359" spans="1:6" ht="15.6" x14ac:dyDescent="0.3">
      <c r="A359" s="136" t="s">
        <v>951</v>
      </c>
      <c r="B359" s="137">
        <v>0</v>
      </c>
      <c r="C359" s="138">
        <v>32.92</v>
      </c>
      <c r="D359" s="137" t="s">
        <v>184</v>
      </c>
      <c r="E359" s="148"/>
      <c r="F359" s="149"/>
    </row>
    <row r="360" spans="1:6" ht="15.6" x14ac:dyDescent="0.3">
      <c r="A360" s="136" t="s">
        <v>884</v>
      </c>
      <c r="B360" s="137">
        <v>0</v>
      </c>
      <c r="C360" s="138">
        <v>19.8</v>
      </c>
      <c r="D360" s="137" t="s">
        <v>184</v>
      </c>
      <c r="E360" s="148"/>
      <c r="F360" s="149"/>
    </row>
    <row r="361" spans="1:6" ht="15.6" x14ac:dyDescent="0.3">
      <c r="A361" s="136" t="s">
        <v>952</v>
      </c>
      <c r="B361" s="137">
        <v>0</v>
      </c>
      <c r="C361" s="138">
        <v>13.45</v>
      </c>
      <c r="D361" s="137" t="s">
        <v>184</v>
      </c>
      <c r="E361" s="148"/>
      <c r="F361" s="149"/>
    </row>
    <row r="362" spans="1:6" ht="15.6" x14ac:dyDescent="0.3">
      <c r="A362" s="136" t="s">
        <v>931</v>
      </c>
      <c r="B362" s="137">
        <v>0</v>
      </c>
      <c r="C362" s="138">
        <v>4.09</v>
      </c>
      <c r="D362" s="137" t="s">
        <v>184</v>
      </c>
      <c r="E362" s="148"/>
      <c r="F362" s="149"/>
    </row>
    <row r="363" spans="1:6" ht="15.6" x14ac:dyDescent="0.3">
      <c r="A363" s="136" t="s">
        <v>953</v>
      </c>
      <c r="B363" s="137">
        <v>0</v>
      </c>
      <c r="C363" s="138">
        <v>1.7</v>
      </c>
      <c r="D363" s="137" t="s">
        <v>184</v>
      </c>
      <c r="E363" s="148"/>
      <c r="F363" s="149"/>
    </row>
    <row r="364" spans="1:6" ht="15.6" x14ac:dyDescent="0.3">
      <c r="A364" s="136" t="s">
        <v>954</v>
      </c>
      <c r="B364" s="137">
        <v>0</v>
      </c>
      <c r="C364" s="138">
        <v>18.38</v>
      </c>
      <c r="D364" s="137" t="s">
        <v>184</v>
      </c>
      <c r="E364" s="148"/>
      <c r="F364" s="149"/>
    </row>
    <row r="365" spans="1:6" ht="15.6" x14ac:dyDescent="0.3">
      <c r="A365" s="136" t="s">
        <v>940</v>
      </c>
      <c r="B365" s="137">
        <v>0</v>
      </c>
      <c r="C365" s="138">
        <v>11.08</v>
      </c>
      <c r="D365" s="137" t="s">
        <v>184</v>
      </c>
      <c r="E365" s="148"/>
      <c r="F365" s="149"/>
    </row>
    <row r="366" spans="1:6" ht="15.6" x14ac:dyDescent="0.3">
      <c r="A366" s="136" t="s">
        <v>955</v>
      </c>
      <c r="B366" s="137">
        <v>0</v>
      </c>
      <c r="C366" s="138">
        <v>36.93</v>
      </c>
      <c r="D366" s="137" t="s">
        <v>184</v>
      </c>
      <c r="E366" s="148"/>
      <c r="F366" s="149"/>
    </row>
    <row r="367" spans="1:6" ht="15.6" x14ac:dyDescent="0.3">
      <c r="A367" s="136" t="s">
        <v>202</v>
      </c>
      <c r="B367" s="137">
        <v>0</v>
      </c>
      <c r="C367" s="138">
        <v>22.52</v>
      </c>
      <c r="D367" s="137" t="s">
        <v>184</v>
      </c>
      <c r="E367" s="148"/>
      <c r="F367" s="149"/>
    </row>
    <row r="368" spans="1:6" ht="15.6" x14ac:dyDescent="0.3">
      <c r="A368" s="136" t="s">
        <v>202</v>
      </c>
      <c r="B368" s="137">
        <v>0</v>
      </c>
      <c r="C368" s="138">
        <v>22.23</v>
      </c>
      <c r="D368" s="137" t="s">
        <v>184</v>
      </c>
      <c r="E368" s="148"/>
      <c r="F368" s="149"/>
    </row>
    <row r="369" spans="1:6" ht="15.6" x14ac:dyDescent="0.3">
      <c r="A369" s="136" t="s">
        <v>324</v>
      </c>
      <c r="B369" s="137">
        <v>0</v>
      </c>
      <c r="C369" s="138">
        <v>23.21</v>
      </c>
      <c r="D369" s="137" t="s">
        <v>184</v>
      </c>
      <c r="E369" s="148"/>
      <c r="F369" s="149"/>
    </row>
    <row r="370" spans="1:6" ht="15.6" x14ac:dyDescent="0.3">
      <c r="A370" s="136" t="s">
        <v>885</v>
      </c>
      <c r="B370" s="137">
        <v>0</v>
      </c>
      <c r="C370" s="138">
        <v>18.579999999999998</v>
      </c>
      <c r="D370" s="137" t="s">
        <v>184</v>
      </c>
      <c r="E370" s="148"/>
      <c r="F370" s="149"/>
    </row>
    <row r="371" spans="1:6" ht="15.6" x14ac:dyDescent="0.3">
      <c r="A371" s="136" t="s">
        <v>202</v>
      </c>
      <c r="B371" s="137">
        <v>0</v>
      </c>
      <c r="C371" s="138">
        <v>16.8</v>
      </c>
      <c r="D371" s="137" t="s">
        <v>184</v>
      </c>
      <c r="E371" s="148"/>
      <c r="F371" s="149"/>
    </row>
    <row r="372" spans="1:6" ht="15.6" x14ac:dyDescent="0.3">
      <c r="A372" s="136" t="s">
        <v>956</v>
      </c>
      <c r="B372" s="137">
        <v>0</v>
      </c>
      <c r="C372" s="138">
        <v>20.88</v>
      </c>
      <c r="D372" s="137" t="s">
        <v>184</v>
      </c>
      <c r="E372" s="148"/>
      <c r="F372" s="149"/>
    </row>
    <row r="373" spans="1:6" ht="15.6" x14ac:dyDescent="0.3">
      <c r="A373" s="136" t="s">
        <v>957</v>
      </c>
      <c r="B373" s="137">
        <v>0</v>
      </c>
      <c r="C373" s="138">
        <v>30.36</v>
      </c>
      <c r="D373" s="137" t="s">
        <v>184</v>
      </c>
      <c r="E373" s="148"/>
      <c r="F373" s="149"/>
    </row>
    <row r="374" spans="1:6" ht="15.6" x14ac:dyDescent="0.3">
      <c r="A374" s="136" t="s">
        <v>958</v>
      </c>
      <c r="B374" s="137">
        <v>0</v>
      </c>
      <c r="C374" s="138">
        <v>34.590000000000003</v>
      </c>
      <c r="D374" s="137" t="s">
        <v>184</v>
      </c>
      <c r="E374" s="148"/>
      <c r="F374" s="149"/>
    </row>
    <row r="375" spans="1:6" ht="15.6" x14ac:dyDescent="0.3">
      <c r="A375" s="136" t="s">
        <v>930</v>
      </c>
      <c r="B375" s="137">
        <v>0</v>
      </c>
      <c r="C375" s="138">
        <v>21.88</v>
      </c>
      <c r="D375" s="137" t="s">
        <v>184</v>
      </c>
      <c r="E375" s="148"/>
      <c r="F375" s="150"/>
    </row>
    <row r="376" spans="1:6" ht="15.6" x14ac:dyDescent="0.3">
      <c r="A376" s="136" t="s">
        <v>959</v>
      </c>
      <c r="B376" s="137">
        <v>0</v>
      </c>
      <c r="C376" s="138">
        <v>8.52</v>
      </c>
      <c r="D376" s="137" t="s">
        <v>184</v>
      </c>
      <c r="E376" s="148"/>
      <c r="F376" s="149"/>
    </row>
    <row r="377" spans="1:6" ht="15.6" x14ac:dyDescent="0.3">
      <c r="A377" s="136" t="s">
        <v>569</v>
      </c>
      <c r="B377" s="137">
        <v>0</v>
      </c>
      <c r="C377" s="138">
        <v>74.72</v>
      </c>
      <c r="D377" s="137" t="s">
        <v>184</v>
      </c>
      <c r="E377" s="148"/>
      <c r="F377" s="149"/>
    </row>
    <row r="378" spans="1:6" ht="15.6" x14ac:dyDescent="0.3">
      <c r="A378" s="136" t="s">
        <v>960</v>
      </c>
      <c r="B378" s="137">
        <v>0</v>
      </c>
      <c r="C378" s="138">
        <v>3.09</v>
      </c>
      <c r="D378" s="137" t="s">
        <v>947</v>
      </c>
      <c r="E378" s="148"/>
      <c r="F378" s="149"/>
    </row>
    <row r="379" spans="1:6" ht="15.6" x14ac:dyDescent="0.3">
      <c r="A379" s="136" t="s">
        <v>961</v>
      </c>
      <c r="B379" s="137">
        <v>0</v>
      </c>
      <c r="C379" s="138">
        <v>16.63</v>
      </c>
      <c r="D379" s="137" t="s">
        <v>947</v>
      </c>
      <c r="E379" s="148"/>
      <c r="F379" s="149"/>
    </row>
    <row r="380" spans="1:6" ht="15.6" x14ac:dyDescent="0.3">
      <c r="A380" s="136" t="s">
        <v>962</v>
      </c>
      <c r="B380" s="137">
        <v>0</v>
      </c>
      <c r="C380" s="138">
        <v>22.1</v>
      </c>
      <c r="D380" s="151" t="s">
        <v>963</v>
      </c>
      <c r="E380" s="148"/>
      <c r="F380" s="149"/>
    </row>
    <row r="381" spans="1:6" ht="16.2" thickBot="1" x14ac:dyDescent="0.35">
      <c r="A381" s="213" t="s">
        <v>891</v>
      </c>
      <c r="B381" s="210"/>
      <c r="C381" s="214">
        <f>SUM(C359:C380)</f>
        <v>474.46</v>
      </c>
      <c r="D381" s="210"/>
      <c r="E381" s="212"/>
    </row>
    <row r="382" spans="1:6" ht="15.6" x14ac:dyDescent="0.3">
      <c r="A382" s="143" t="s">
        <v>964</v>
      </c>
      <c r="B382" s="144">
        <v>1</v>
      </c>
      <c r="C382" s="145">
        <v>41.95</v>
      </c>
      <c r="D382" s="151" t="s">
        <v>131</v>
      </c>
      <c r="E382" s="152"/>
      <c r="F382" s="149"/>
    </row>
    <row r="383" spans="1:6" ht="15.6" x14ac:dyDescent="0.3">
      <c r="A383" s="136" t="s">
        <v>259</v>
      </c>
      <c r="B383" s="137">
        <v>1</v>
      </c>
      <c r="C383" s="138">
        <v>47.51</v>
      </c>
      <c r="D383" s="137" t="s">
        <v>132</v>
      </c>
      <c r="E383" s="148"/>
      <c r="F383" s="149"/>
    </row>
    <row r="384" spans="1:6" ht="15.6" x14ac:dyDescent="0.3">
      <c r="A384" s="136" t="s">
        <v>965</v>
      </c>
      <c r="B384" s="137">
        <v>1</v>
      </c>
      <c r="C384" s="138">
        <v>19.55</v>
      </c>
      <c r="D384" s="137" t="s">
        <v>51</v>
      </c>
      <c r="E384" s="148"/>
      <c r="F384" s="149"/>
    </row>
    <row r="385" spans="1:6" ht="15.6" x14ac:dyDescent="0.3">
      <c r="A385" s="136" t="s">
        <v>883</v>
      </c>
      <c r="B385" s="137">
        <v>1</v>
      </c>
      <c r="C385" s="138">
        <v>23.03</v>
      </c>
      <c r="D385" s="137" t="s">
        <v>947</v>
      </c>
      <c r="E385" s="148"/>
      <c r="F385" s="149"/>
    </row>
    <row r="386" spans="1:6" ht="15.6" x14ac:dyDescent="0.3">
      <c r="A386" s="136" t="s">
        <v>965</v>
      </c>
      <c r="B386" s="137">
        <v>1</v>
      </c>
      <c r="C386" s="138">
        <v>19.100000000000001</v>
      </c>
      <c r="D386" s="137" t="s">
        <v>51</v>
      </c>
      <c r="E386" s="148"/>
      <c r="F386" s="149"/>
    </row>
    <row r="387" spans="1:6" ht="15.6" x14ac:dyDescent="0.3">
      <c r="A387" s="136" t="s">
        <v>885</v>
      </c>
      <c r="B387" s="137">
        <v>1</v>
      </c>
      <c r="C387" s="138">
        <v>22.98</v>
      </c>
      <c r="D387" s="137" t="s">
        <v>184</v>
      </c>
      <c r="E387" s="148"/>
      <c r="F387" s="149"/>
    </row>
    <row r="388" spans="1:6" ht="15.6" x14ac:dyDescent="0.3">
      <c r="A388" s="136" t="s">
        <v>966</v>
      </c>
      <c r="B388" s="137">
        <v>1</v>
      </c>
      <c r="C388" s="138">
        <v>23.95</v>
      </c>
      <c r="D388" s="137" t="s">
        <v>257</v>
      </c>
      <c r="E388" s="148"/>
      <c r="F388" s="149"/>
    </row>
    <row r="389" spans="1:6" ht="15.6" x14ac:dyDescent="0.3">
      <c r="A389" s="136" t="s">
        <v>259</v>
      </c>
      <c r="B389" s="137">
        <v>1</v>
      </c>
      <c r="C389" s="138">
        <v>47.64</v>
      </c>
      <c r="D389" s="137" t="s">
        <v>257</v>
      </c>
      <c r="E389" s="148"/>
      <c r="F389" s="149"/>
    </row>
    <row r="390" spans="1:6" ht="15.6" x14ac:dyDescent="0.3">
      <c r="A390" s="136" t="s">
        <v>259</v>
      </c>
      <c r="B390" s="137">
        <v>1</v>
      </c>
      <c r="C390" s="138">
        <v>90.66</v>
      </c>
      <c r="D390" s="137" t="s">
        <v>257</v>
      </c>
      <c r="E390" s="148"/>
      <c r="F390" s="150"/>
    </row>
    <row r="391" spans="1:6" ht="15.6" x14ac:dyDescent="0.3">
      <c r="A391" s="136" t="s">
        <v>238</v>
      </c>
      <c r="B391" s="137">
        <v>1</v>
      </c>
      <c r="C391" s="138">
        <v>12.86</v>
      </c>
      <c r="D391" s="137" t="s">
        <v>184</v>
      </c>
      <c r="E391" s="148"/>
      <c r="F391" s="149"/>
    </row>
    <row r="392" spans="1:6" ht="15.6" x14ac:dyDescent="0.3">
      <c r="A392" s="136" t="s">
        <v>569</v>
      </c>
      <c r="B392" s="137">
        <v>1</v>
      </c>
      <c r="C392" s="138">
        <v>42.48</v>
      </c>
      <c r="D392" s="137" t="s">
        <v>947</v>
      </c>
      <c r="E392" s="148"/>
      <c r="F392" s="149"/>
    </row>
    <row r="393" spans="1:6" ht="15.6" x14ac:dyDescent="0.3">
      <c r="A393" s="136" t="s">
        <v>948</v>
      </c>
      <c r="B393" s="137">
        <v>1</v>
      </c>
      <c r="C393" s="138">
        <v>27.01</v>
      </c>
      <c r="D393" s="137" t="s">
        <v>947</v>
      </c>
      <c r="E393" s="148"/>
      <c r="F393" s="149"/>
    </row>
    <row r="394" spans="1:6" ht="15.6" x14ac:dyDescent="0.3">
      <c r="A394" s="136" t="s">
        <v>960</v>
      </c>
      <c r="B394" s="137">
        <v>1</v>
      </c>
      <c r="C394" s="138">
        <v>3.09</v>
      </c>
      <c r="D394" s="137" t="s">
        <v>51</v>
      </c>
      <c r="E394" s="148"/>
      <c r="F394" s="149"/>
    </row>
    <row r="395" spans="1:6" ht="15.6" x14ac:dyDescent="0.3">
      <c r="A395" s="136" t="s">
        <v>961</v>
      </c>
      <c r="B395" s="137">
        <v>1</v>
      </c>
      <c r="C395" s="138">
        <v>26.96</v>
      </c>
      <c r="D395" s="137" t="s">
        <v>51</v>
      </c>
      <c r="E395" s="148"/>
      <c r="F395" s="149"/>
    </row>
    <row r="396" spans="1:6" ht="16.2" thickBot="1" x14ac:dyDescent="0.35">
      <c r="A396" s="213" t="s">
        <v>894</v>
      </c>
      <c r="B396" s="210"/>
      <c r="C396" s="214">
        <f>SUM(C382:C395)</f>
        <v>448.77</v>
      </c>
      <c r="D396" s="210"/>
      <c r="E396" s="212"/>
    </row>
    <row r="397" spans="1:6" ht="15.6" x14ac:dyDescent="0.3">
      <c r="A397" s="143" t="s">
        <v>885</v>
      </c>
      <c r="B397" s="144">
        <v>2</v>
      </c>
      <c r="C397" s="145">
        <v>22.54</v>
      </c>
      <c r="D397" s="144" t="s">
        <v>184</v>
      </c>
      <c r="E397" s="152"/>
      <c r="F397" s="149"/>
    </row>
    <row r="398" spans="1:6" ht="15.6" x14ac:dyDescent="0.3">
      <c r="A398" s="136" t="s">
        <v>967</v>
      </c>
      <c r="B398" s="137">
        <v>2</v>
      </c>
      <c r="C398" s="138">
        <v>23.32</v>
      </c>
      <c r="D398" s="137" t="s">
        <v>51</v>
      </c>
      <c r="E398" s="148"/>
      <c r="F398" s="149"/>
    </row>
    <row r="399" spans="1:6" ht="15.6" x14ac:dyDescent="0.3">
      <c r="A399" s="136" t="s">
        <v>965</v>
      </c>
      <c r="B399" s="137">
        <v>2</v>
      </c>
      <c r="C399" s="138">
        <v>20.43</v>
      </c>
      <c r="D399" s="137" t="s">
        <v>51</v>
      </c>
      <c r="E399" s="148"/>
      <c r="F399" s="149"/>
    </row>
    <row r="400" spans="1:6" ht="15.6" x14ac:dyDescent="0.3">
      <c r="A400" s="136" t="s">
        <v>965</v>
      </c>
      <c r="B400" s="137">
        <v>2</v>
      </c>
      <c r="C400" s="138">
        <v>23.32</v>
      </c>
      <c r="D400" s="137" t="s">
        <v>51</v>
      </c>
      <c r="E400" s="148"/>
      <c r="F400" s="149"/>
    </row>
    <row r="401" spans="1:6" ht="15.6" x14ac:dyDescent="0.3">
      <c r="A401" s="136" t="s">
        <v>965</v>
      </c>
      <c r="B401" s="137">
        <v>2</v>
      </c>
      <c r="C401" s="138">
        <v>20.21</v>
      </c>
      <c r="D401" s="137" t="s">
        <v>51</v>
      </c>
      <c r="E401" s="148"/>
      <c r="F401" s="149"/>
    </row>
    <row r="402" spans="1:6" ht="15.6" x14ac:dyDescent="0.3">
      <c r="A402" s="136" t="s">
        <v>965</v>
      </c>
      <c r="B402" s="137">
        <v>2</v>
      </c>
      <c r="C402" s="138">
        <v>23.43</v>
      </c>
      <c r="D402" s="137" t="s">
        <v>51</v>
      </c>
      <c r="E402" s="148"/>
      <c r="F402" s="149"/>
    </row>
    <row r="403" spans="1:6" ht="15.6" x14ac:dyDescent="0.3">
      <c r="A403" s="136" t="s">
        <v>965</v>
      </c>
      <c r="B403" s="137">
        <v>2</v>
      </c>
      <c r="C403" s="138">
        <v>23.73</v>
      </c>
      <c r="D403" s="137" t="s">
        <v>51</v>
      </c>
      <c r="E403" s="148"/>
      <c r="F403" s="149"/>
    </row>
    <row r="404" spans="1:6" ht="15.6" x14ac:dyDescent="0.3">
      <c r="A404" s="136" t="s">
        <v>965</v>
      </c>
      <c r="B404" s="137">
        <v>2</v>
      </c>
      <c r="C404" s="138">
        <v>23.55</v>
      </c>
      <c r="D404" s="137" t="s">
        <v>51</v>
      </c>
      <c r="E404" s="148"/>
      <c r="F404" s="149"/>
    </row>
    <row r="405" spans="1:6" ht="15.6" x14ac:dyDescent="0.3">
      <c r="A405" s="136" t="s">
        <v>965</v>
      </c>
      <c r="B405" s="137">
        <v>2</v>
      </c>
      <c r="C405" s="138">
        <v>24.04</v>
      </c>
      <c r="D405" s="137" t="s">
        <v>51</v>
      </c>
      <c r="E405" s="148"/>
      <c r="F405" s="149"/>
    </row>
    <row r="406" spans="1:6" ht="15.6" x14ac:dyDescent="0.3">
      <c r="A406" s="136" t="s">
        <v>965</v>
      </c>
      <c r="B406" s="137">
        <v>2</v>
      </c>
      <c r="C406" s="138">
        <v>19.18</v>
      </c>
      <c r="D406" s="137" t="s">
        <v>51</v>
      </c>
      <c r="E406" s="148"/>
      <c r="F406" s="150"/>
    </row>
    <row r="407" spans="1:6" ht="15.6" x14ac:dyDescent="0.3">
      <c r="A407" s="136" t="s">
        <v>965</v>
      </c>
      <c r="B407" s="137">
        <v>2</v>
      </c>
      <c r="C407" s="138">
        <v>19.79</v>
      </c>
      <c r="D407" s="137" t="s">
        <v>51</v>
      </c>
      <c r="E407" s="148"/>
      <c r="F407" s="149"/>
    </row>
    <row r="408" spans="1:6" ht="15.6" x14ac:dyDescent="0.3">
      <c r="A408" s="136" t="s">
        <v>968</v>
      </c>
      <c r="B408" s="137">
        <v>2</v>
      </c>
      <c r="C408" s="138">
        <v>45.44</v>
      </c>
      <c r="D408" s="137" t="s">
        <v>51</v>
      </c>
      <c r="E408" s="148"/>
      <c r="F408" s="149"/>
    </row>
    <row r="409" spans="1:6" ht="15.6" x14ac:dyDescent="0.3">
      <c r="A409" s="136" t="s">
        <v>965</v>
      </c>
      <c r="B409" s="137">
        <v>2</v>
      </c>
      <c r="C409" s="138">
        <v>20.45</v>
      </c>
      <c r="D409" s="137" t="s">
        <v>51</v>
      </c>
      <c r="E409" s="148"/>
      <c r="F409" s="149"/>
    </row>
    <row r="410" spans="1:6" ht="15.6" x14ac:dyDescent="0.3">
      <c r="A410" s="136" t="s">
        <v>965</v>
      </c>
      <c r="B410" s="137">
        <v>2</v>
      </c>
      <c r="C410" s="138">
        <v>19.34</v>
      </c>
      <c r="D410" s="137" t="s">
        <v>51</v>
      </c>
      <c r="E410" s="148"/>
      <c r="F410" s="149"/>
    </row>
    <row r="411" spans="1:6" ht="15.6" x14ac:dyDescent="0.3">
      <c r="A411" s="136" t="s">
        <v>930</v>
      </c>
      <c r="B411" s="137">
        <v>2</v>
      </c>
      <c r="C411" s="138">
        <v>53.91</v>
      </c>
      <c r="D411" s="137" t="s">
        <v>51</v>
      </c>
      <c r="E411" s="148"/>
      <c r="F411" s="149"/>
    </row>
    <row r="412" spans="1:6" ht="16.2" thickBot="1" x14ac:dyDescent="0.35">
      <c r="A412" s="213" t="s">
        <v>895</v>
      </c>
      <c r="B412" s="210"/>
      <c r="C412" s="214">
        <f>SUM(C397:C411)</f>
        <v>382.67999999999995</v>
      </c>
      <c r="D412" s="210"/>
      <c r="E412" s="212"/>
    </row>
    <row r="413" spans="1:6" ht="15.6" x14ac:dyDescent="0.3">
      <c r="A413" s="143" t="s">
        <v>884</v>
      </c>
      <c r="B413" s="144">
        <v>3</v>
      </c>
      <c r="C413" s="145">
        <v>20.64</v>
      </c>
      <c r="D413" s="144" t="s">
        <v>184</v>
      </c>
      <c r="E413" s="152"/>
      <c r="F413" s="149"/>
    </row>
    <row r="414" spans="1:6" ht="15.6" x14ac:dyDescent="0.3">
      <c r="A414" s="136" t="s">
        <v>239</v>
      </c>
      <c r="B414" s="137">
        <v>3</v>
      </c>
      <c r="C414" s="138"/>
      <c r="D414" s="137" t="s">
        <v>51</v>
      </c>
      <c r="E414" s="148"/>
      <c r="F414" s="149"/>
    </row>
    <row r="415" spans="1:6" ht="15.6" x14ac:dyDescent="0.3">
      <c r="A415" s="136" t="s">
        <v>965</v>
      </c>
      <c r="B415" s="137">
        <v>3</v>
      </c>
      <c r="C415" s="138">
        <v>20.04</v>
      </c>
      <c r="D415" s="137" t="s">
        <v>51</v>
      </c>
      <c r="E415" s="148"/>
      <c r="F415" s="149"/>
    </row>
    <row r="416" spans="1:6" ht="15.6" x14ac:dyDescent="0.3">
      <c r="A416" s="136" t="s">
        <v>965</v>
      </c>
      <c r="B416" s="137">
        <v>3</v>
      </c>
      <c r="C416" s="138">
        <v>30.96</v>
      </c>
      <c r="D416" s="137" t="s">
        <v>51</v>
      </c>
      <c r="E416" s="148"/>
      <c r="F416" s="149"/>
    </row>
    <row r="417" spans="1:6" ht="15.6" x14ac:dyDescent="0.3">
      <c r="A417" s="136" t="s">
        <v>969</v>
      </c>
      <c r="B417" s="137">
        <v>3</v>
      </c>
      <c r="C417" s="138">
        <v>20.28</v>
      </c>
      <c r="D417" s="137" t="s">
        <v>51</v>
      </c>
      <c r="E417" s="148"/>
      <c r="F417" s="150"/>
    </row>
    <row r="418" spans="1:6" ht="15.6" x14ac:dyDescent="0.3">
      <c r="A418" s="136" t="s">
        <v>970</v>
      </c>
      <c r="B418" s="137">
        <v>3</v>
      </c>
      <c r="C418" s="138">
        <v>73.44</v>
      </c>
      <c r="D418" s="137" t="s">
        <v>51</v>
      </c>
      <c r="E418" s="148"/>
      <c r="F418" s="149"/>
    </row>
    <row r="419" spans="1:6" ht="15.6" x14ac:dyDescent="0.3">
      <c r="A419" s="136" t="s">
        <v>965</v>
      </c>
      <c r="B419" s="137">
        <v>3</v>
      </c>
      <c r="C419" s="138">
        <v>95.82</v>
      </c>
      <c r="D419" s="137" t="s">
        <v>51</v>
      </c>
      <c r="E419" s="148"/>
      <c r="F419" s="149"/>
    </row>
    <row r="420" spans="1:6" x14ac:dyDescent="0.3">
      <c r="A420" s="136" t="s">
        <v>903</v>
      </c>
      <c r="B420" s="137">
        <v>3</v>
      </c>
      <c r="C420" s="138">
        <v>13.59</v>
      </c>
      <c r="D420" s="137" t="s">
        <v>51</v>
      </c>
      <c r="E420" s="148"/>
    </row>
    <row r="421" spans="1:6" x14ac:dyDescent="0.3">
      <c r="A421" s="136" t="s">
        <v>883</v>
      </c>
      <c r="B421" s="137">
        <v>3</v>
      </c>
      <c r="C421" s="138">
        <v>5.68</v>
      </c>
      <c r="D421" s="137" t="s">
        <v>51</v>
      </c>
      <c r="E421" s="148"/>
    </row>
    <row r="422" spans="1:6" x14ac:dyDescent="0.3">
      <c r="A422" s="136" t="s">
        <v>930</v>
      </c>
      <c r="B422" s="137">
        <v>3</v>
      </c>
      <c r="C422" s="138">
        <v>40.6</v>
      </c>
      <c r="D422" s="137" t="s">
        <v>51</v>
      </c>
      <c r="E422" s="148"/>
    </row>
    <row r="423" spans="1:6" ht="16.2" thickBot="1" x14ac:dyDescent="0.35">
      <c r="A423" s="213" t="s">
        <v>897</v>
      </c>
      <c r="B423" s="210"/>
      <c r="C423" s="214">
        <f>SUM(C413:C422)</f>
        <v>321.05</v>
      </c>
      <c r="D423" s="210"/>
      <c r="E423" s="212"/>
    </row>
    <row r="424" spans="1:6" ht="15.6" x14ac:dyDescent="0.3">
      <c r="A424" s="336" t="s">
        <v>971</v>
      </c>
      <c r="C424" s="338">
        <f>C423+C412+C396+C381</f>
        <v>1626.96</v>
      </c>
      <c r="F424" s="149"/>
    </row>
    <row r="425" spans="1:6" ht="16.2" thickBot="1" x14ac:dyDescent="0.35">
      <c r="A425" s="337"/>
      <c r="C425" s="339"/>
      <c r="F425" s="149"/>
    </row>
    <row r="426" spans="1:6" ht="15.6" x14ac:dyDescent="0.3">
      <c r="F426" s="149"/>
    </row>
    <row r="427" spans="1:6" ht="15.6" x14ac:dyDescent="0.3">
      <c r="F427" s="149"/>
    </row>
    <row r="428" spans="1:6" ht="16.2" thickBot="1" x14ac:dyDescent="0.35">
      <c r="F428" s="149"/>
    </row>
    <row r="429" spans="1:6" ht="15.6" x14ac:dyDescent="0.3">
      <c r="A429" s="327" t="s">
        <v>972</v>
      </c>
      <c r="B429" s="331" t="s">
        <v>177</v>
      </c>
      <c r="C429" s="331" t="s">
        <v>178</v>
      </c>
      <c r="D429" s="331" t="s">
        <v>179</v>
      </c>
      <c r="E429" s="331" t="s">
        <v>180</v>
      </c>
      <c r="F429" s="149"/>
    </row>
    <row r="430" spans="1:6" ht="16.2" thickBot="1" x14ac:dyDescent="0.35">
      <c r="A430" s="328"/>
      <c r="B430" s="331"/>
      <c r="C430" s="331"/>
      <c r="D430" s="331"/>
      <c r="E430" s="331"/>
      <c r="F430" s="149"/>
    </row>
    <row r="431" spans="1:6" ht="15.6" x14ac:dyDescent="0.3">
      <c r="A431" s="136" t="s">
        <v>973</v>
      </c>
      <c r="B431" s="137">
        <v>0</v>
      </c>
      <c r="C431" s="138">
        <v>70.7</v>
      </c>
      <c r="D431" s="137" t="s">
        <v>184</v>
      </c>
      <c r="E431" s="148"/>
      <c r="F431" s="149"/>
    </row>
    <row r="432" spans="1:6" ht="15.6" x14ac:dyDescent="0.3">
      <c r="A432" s="136" t="s">
        <v>974</v>
      </c>
      <c r="B432" s="137">
        <v>0</v>
      </c>
      <c r="C432" s="138">
        <v>72.55</v>
      </c>
      <c r="D432" s="137" t="s">
        <v>184</v>
      </c>
      <c r="E432" s="148"/>
      <c r="F432" s="149"/>
    </row>
    <row r="433" spans="1:6" ht="15.6" x14ac:dyDescent="0.3">
      <c r="A433" s="136" t="s">
        <v>910</v>
      </c>
      <c r="B433" s="137">
        <v>0</v>
      </c>
      <c r="C433" s="138">
        <v>9.73</v>
      </c>
      <c r="D433" s="137" t="s">
        <v>184</v>
      </c>
      <c r="E433" s="148"/>
      <c r="F433" s="149"/>
    </row>
    <row r="434" spans="1:6" ht="15.6" x14ac:dyDescent="0.3">
      <c r="A434" s="136" t="s">
        <v>974</v>
      </c>
      <c r="B434" s="137">
        <v>0</v>
      </c>
      <c r="C434" s="138">
        <v>68.64</v>
      </c>
      <c r="D434" s="137" t="s">
        <v>184</v>
      </c>
      <c r="E434" s="148"/>
      <c r="F434" s="150"/>
    </row>
    <row r="435" spans="1:6" ht="15.6" x14ac:dyDescent="0.3">
      <c r="A435" s="136" t="s">
        <v>885</v>
      </c>
      <c r="B435" s="137">
        <v>0</v>
      </c>
      <c r="C435" s="138">
        <v>15.97</v>
      </c>
      <c r="D435" s="137" t="s">
        <v>184</v>
      </c>
      <c r="E435" s="148"/>
      <c r="F435" s="149"/>
    </row>
    <row r="436" spans="1:6" ht="15.6" x14ac:dyDescent="0.3">
      <c r="A436" s="136" t="s">
        <v>940</v>
      </c>
      <c r="B436" s="137">
        <v>0</v>
      </c>
      <c r="C436" s="138">
        <v>9.61</v>
      </c>
      <c r="D436" s="137" t="s">
        <v>184</v>
      </c>
      <c r="E436" s="148"/>
      <c r="F436" s="149"/>
    </row>
    <row r="437" spans="1:6" ht="15.6" x14ac:dyDescent="0.3">
      <c r="A437" s="136" t="s">
        <v>953</v>
      </c>
      <c r="B437" s="137">
        <v>0</v>
      </c>
      <c r="C437" s="138">
        <v>1.68</v>
      </c>
      <c r="D437" s="137" t="s">
        <v>184</v>
      </c>
      <c r="E437" s="148"/>
      <c r="F437" s="149"/>
    </row>
    <row r="438" spans="1:6" ht="15.6" x14ac:dyDescent="0.3">
      <c r="A438" s="136" t="s">
        <v>373</v>
      </c>
      <c r="B438" s="137">
        <v>0</v>
      </c>
      <c r="C438" s="138">
        <v>67.89</v>
      </c>
      <c r="D438" s="137" t="s">
        <v>184</v>
      </c>
      <c r="E438" s="148"/>
      <c r="F438" s="149"/>
    </row>
    <row r="439" spans="1:6" ht="15.6" x14ac:dyDescent="0.3">
      <c r="A439" s="136" t="s">
        <v>569</v>
      </c>
      <c r="B439" s="137">
        <v>0</v>
      </c>
      <c r="C439" s="138">
        <v>75.11</v>
      </c>
      <c r="D439" s="137" t="s">
        <v>184</v>
      </c>
      <c r="E439" s="148"/>
      <c r="F439" s="149"/>
    </row>
    <row r="440" spans="1:6" ht="16.2" thickBot="1" x14ac:dyDescent="0.35">
      <c r="A440" s="213" t="s">
        <v>891</v>
      </c>
      <c r="B440" s="210"/>
      <c r="C440" s="214">
        <f>SUM(C431:C439)</f>
        <v>391.88</v>
      </c>
      <c r="D440" s="210"/>
      <c r="E440" s="212"/>
    </row>
    <row r="441" spans="1:6" ht="15.6" x14ac:dyDescent="0.3">
      <c r="A441" s="143" t="s">
        <v>975</v>
      </c>
      <c r="B441" s="144">
        <v>1</v>
      </c>
      <c r="C441" s="145">
        <v>74.33</v>
      </c>
      <c r="D441" s="144" t="s">
        <v>51</v>
      </c>
      <c r="E441" s="152"/>
      <c r="F441" s="149"/>
    </row>
    <row r="442" spans="1:6" ht="15.6" x14ac:dyDescent="0.3">
      <c r="A442" s="136" t="s">
        <v>975</v>
      </c>
      <c r="B442" s="137">
        <v>1</v>
      </c>
      <c r="C442" s="138">
        <v>78.260000000000005</v>
      </c>
      <c r="D442" s="137" t="s">
        <v>51</v>
      </c>
      <c r="E442" s="148"/>
      <c r="F442" s="149"/>
    </row>
    <row r="443" spans="1:6" ht="15.6" x14ac:dyDescent="0.3">
      <c r="A443" s="136" t="s">
        <v>976</v>
      </c>
      <c r="B443" s="137">
        <v>1</v>
      </c>
      <c r="C443" s="138">
        <v>22.43</v>
      </c>
      <c r="D443" s="137" t="s">
        <v>184</v>
      </c>
      <c r="E443" s="148"/>
      <c r="F443" s="149"/>
    </row>
    <row r="444" spans="1:6" ht="15.6" x14ac:dyDescent="0.3">
      <c r="A444" s="136" t="s">
        <v>977</v>
      </c>
      <c r="B444" s="137">
        <v>1</v>
      </c>
      <c r="C444" s="138">
        <v>9.93</v>
      </c>
      <c r="D444" s="137" t="s">
        <v>51</v>
      </c>
      <c r="E444" s="148"/>
      <c r="F444" s="149"/>
    </row>
    <row r="445" spans="1:6" ht="15.6" x14ac:dyDescent="0.3">
      <c r="A445" s="136" t="s">
        <v>887</v>
      </c>
      <c r="B445" s="137">
        <v>1</v>
      </c>
      <c r="C445" s="138">
        <v>3.77</v>
      </c>
      <c r="D445" s="137" t="s">
        <v>51</v>
      </c>
      <c r="E445" s="148"/>
      <c r="F445" s="149"/>
    </row>
    <row r="446" spans="1:6" ht="15.6" x14ac:dyDescent="0.3">
      <c r="A446" s="136" t="s">
        <v>975</v>
      </c>
      <c r="B446" s="137">
        <v>1</v>
      </c>
      <c r="C446" s="138">
        <v>69.849999999999994</v>
      </c>
      <c r="D446" s="137" t="s">
        <v>51</v>
      </c>
      <c r="E446" s="148"/>
      <c r="F446" s="149"/>
    </row>
    <row r="447" spans="1:6" ht="15.6" x14ac:dyDescent="0.3">
      <c r="A447" s="136" t="s">
        <v>978</v>
      </c>
      <c r="B447" s="137">
        <v>1</v>
      </c>
      <c r="C447" s="138">
        <v>23.53</v>
      </c>
      <c r="D447" s="137" t="s">
        <v>51</v>
      </c>
      <c r="E447" s="148"/>
      <c r="F447" s="149"/>
    </row>
    <row r="448" spans="1:6" ht="15.6" x14ac:dyDescent="0.3">
      <c r="A448" s="136" t="s">
        <v>975</v>
      </c>
      <c r="B448" s="137">
        <v>1</v>
      </c>
      <c r="C448" s="138">
        <v>68.900000000000006</v>
      </c>
      <c r="D448" s="137" t="s">
        <v>51</v>
      </c>
      <c r="E448" s="148"/>
      <c r="F448" s="150"/>
    </row>
    <row r="449" spans="1:6" ht="15.6" x14ac:dyDescent="0.3">
      <c r="A449" s="136" t="s">
        <v>930</v>
      </c>
      <c r="B449" s="137">
        <v>1</v>
      </c>
      <c r="C449" s="138">
        <v>24.97</v>
      </c>
      <c r="D449" s="137" t="s">
        <v>51</v>
      </c>
      <c r="E449" s="148"/>
      <c r="F449" s="149"/>
    </row>
    <row r="450" spans="1:6" ht="15.6" x14ac:dyDescent="0.3">
      <c r="A450" s="136" t="s">
        <v>930</v>
      </c>
      <c r="B450" s="137">
        <v>1</v>
      </c>
      <c r="C450" s="138">
        <v>13.36</v>
      </c>
      <c r="D450" s="137" t="s">
        <v>51</v>
      </c>
      <c r="E450" s="148"/>
      <c r="F450" s="149"/>
    </row>
    <row r="451" spans="1:6" ht="15.6" x14ac:dyDescent="0.3">
      <c r="A451" s="136" t="s">
        <v>930</v>
      </c>
      <c r="B451" s="137">
        <v>1</v>
      </c>
      <c r="C451" s="138">
        <v>13.59</v>
      </c>
      <c r="D451" s="137" t="s">
        <v>51</v>
      </c>
      <c r="E451" s="148"/>
      <c r="F451" s="149"/>
    </row>
    <row r="452" spans="1:6" ht="15.6" x14ac:dyDescent="0.3">
      <c r="A452" s="136" t="s">
        <v>964</v>
      </c>
      <c r="B452" s="137">
        <v>1</v>
      </c>
      <c r="C452" s="138">
        <v>41.93</v>
      </c>
      <c r="D452" s="137" t="s">
        <v>131</v>
      </c>
      <c r="E452" s="148"/>
      <c r="F452" s="149"/>
    </row>
    <row r="453" spans="1:6" ht="15.6" x14ac:dyDescent="0.3">
      <c r="A453" s="136" t="s">
        <v>975</v>
      </c>
      <c r="B453" s="137">
        <v>1</v>
      </c>
      <c r="C453" s="138">
        <v>76.3</v>
      </c>
      <c r="D453" s="137" t="s">
        <v>51</v>
      </c>
      <c r="E453" s="148"/>
      <c r="F453" s="149"/>
    </row>
    <row r="454" spans="1:6" ht="16.2" thickBot="1" x14ac:dyDescent="0.35">
      <c r="A454" s="213" t="s">
        <v>894</v>
      </c>
      <c r="B454" s="210"/>
      <c r="C454" s="214">
        <f>SUM(C441:C453)</f>
        <v>521.15</v>
      </c>
      <c r="D454" s="210"/>
      <c r="E454" s="212"/>
    </row>
    <row r="455" spans="1:6" ht="15.6" x14ac:dyDescent="0.3">
      <c r="A455" s="143" t="s">
        <v>979</v>
      </c>
      <c r="B455" s="144">
        <v>2</v>
      </c>
      <c r="C455" s="145">
        <v>80.3</v>
      </c>
      <c r="D455" s="144" t="s">
        <v>51</v>
      </c>
      <c r="E455" s="152"/>
      <c r="F455" s="149"/>
    </row>
    <row r="456" spans="1:6" ht="15.6" x14ac:dyDescent="0.3">
      <c r="A456" s="136" t="s">
        <v>884</v>
      </c>
      <c r="B456" s="137">
        <v>2</v>
      </c>
      <c r="C456" s="138">
        <v>22.91</v>
      </c>
      <c r="D456" s="137" t="s">
        <v>184</v>
      </c>
      <c r="E456" s="148"/>
      <c r="F456" s="149"/>
    </row>
    <row r="457" spans="1:6" ht="15.6" x14ac:dyDescent="0.3">
      <c r="A457" s="136" t="s">
        <v>980</v>
      </c>
      <c r="B457" s="137">
        <v>2</v>
      </c>
      <c r="C457" s="138">
        <v>10.45</v>
      </c>
      <c r="D457" s="137" t="s">
        <v>51</v>
      </c>
      <c r="E457" s="148"/>
      <c r="F457" s="150"/>
    </row>
    <row r="458" spans="1:6" ht="15.6" x14ac:dyDescent="0.3">
      <c r="A458" s="136" t="s">
        <v>887</v>
      </c>
      <c r="B458" s="137">
        <v>2</v>
      </c>
      <c r="C458" s="138">
        <v>4.6100000000000003</v>
      </c>
      <c r="D458" s="137" t="s">
        <v>947</v>
      </c>
      <c r="E458" s="148"/>
      <c r="F458" s="149"/>
    </row>
    <row r="459" spans="1:6" ht="15.6" x14ac:dyDescent="0.3">
      <c r="A459" s="136" t="s">
        <v>975</v>
      </c>
      <c r="B459" s="137">
        <v>2</v>
      </c>
      <c r="C459" s="138">
        <v>72.400000000000006</v>
      </c>
      <c r="D459" s="137" t="s">
        <v>51</v>
      </c>
      <c r="E459" s="148"/>
      <c r="F459" s="149"/>
    </row>
    <row r="460" spans="1:6" ht="15.6" x14ac:dyDescent="0.3">
      <c r="A460" s="136" t="s">
        <v>981</v>
      </c>
      <c r="B460" s="137">
        <v>2</v>
      </c>
      <c r="C460" s="138">
        <v>85.52</v>
      </c>
      <c r="D460" s="137" t="s">
        <v>51</v>
      </c>
      <c r="E460" s="148"/>
      <c r="F460" s="149"/>
    </row>
    <row r="461" spans="1:6" ht="15.6" x14ac:dyDescent="0.3">
      <c r="A461" s="136" t="s">
        <v>885</v>
      </c>
      <c r="B461" s="137">
        <v>2</v>
      </c>
      <c r="C461" s="138">
        <v>22.91</v>
      </c>
      <c r="D461" s="137" t="s">
        <v>184</v>
      </c>
      <c r="E461" s="148"/>
      <c r="F461" s="149"/>
    </row>
    <row r="462" spans="1:6" ht="15.6" x14ac:dyDescent="0.3">
      <c r="A462" s="136" t="s">
        <v>982</v>
      </c>
      <c r="B462" s="137">
        <v>2</v>
      </c>
      <c r="C462" s="138">
        <v>39.76</v>
      </c>
      <c r="D462" s="137" t="s">
        <v>51</v>
      </c>
      <c r="E462" s="148"/>
      <c r="F462" s="149"/>
    </row>
    <row r="463" spans="1:6" ht="16.2" thickBot="1" x14ac:dyDescent="0.35">
      <c r="A463" s="213" t="s">
        <v>895</v>
      </c>
      <c r="B463" s="210"/>
      <c r="C463" s="214">
        <f>SUM(C455:C462)</f>
        <v>338.86</v>
      </c>
      <c r="D463" s="210"/>
      <c r="E463" s="212"/>
    </row>
    <row r="464" spans="1:6" ht="15.6" x14ac:dyDescent="0.3">
      <c r="A464" s="143" t="s">
        <v>979</v>
      </c>
      <c r="B464" s="144">
        <v>3</v>
      </c>
      <c r="C464" s="145">
        <v>72.3</v>
      </c>
      <c r="D464" s="144" t="s">
        <v>51</v>
      </c>
      <c r="E464" s="152"/>
      <c r="F464" s="149"/>
    </row>
    <row r="465" spans="1:6" ht="15.6" x14ac:dyDescent="0.3">
      <c r="A465" s="136" t="s">
        <v>975</v>
      </c>
      <c r="B465" s="137">
        <v>3</v>
      </c>
      <c r="C465" s="138">
        <v>82.42</v>
      </c>
      <c r="D465" s="137" t="s">
        <v>51</v>
      </c>
      <c r="E465" s="148"/>
      <c r="F465" s="149"/>
    </row>
    <row r="466" spans="1:6" ht="15.6" x14ac:dyDescent="0.3">
      <c r="A466" s="136" t="s">
        <v>884</v>
      </c>
      <c r="B466" s="137">
        <v>3</v>
      </c>
      <c r="C466" s="138">
        <v>21.92</v>
      </c>
      <c r="D466" s="137" t="s">
        <v>184</v>
      </c>
      <c r="E466" s="148"/>
      <c r="F466" s="150"/>
    </row>
    <row r="467" spans="1:6" ht="15.6" x14ac:dyDescent="0.3">
      <c r="A467" s="136" t="s">
        <v>892</v>
      </c>
      <c r="B467" s="137">
        <v>3</v>
      </c>
      <c r="C467" s="138">
        <v>10.42</v>
      </c>
      <c r="D467" s="137" t="s">
        <v>51</v>
      </c>
      <c r="E467" s="148"/>
      <c r="F467" s="149"/>
    </row>
    <row r="468" spans="1:6" ht="15.6" x14ac:dyDescent="0.3">
      <c r="A468" s="136" t="s">
        <v>887</v>
      </c>
      <c r="B468" s="137">
        <v>3</v>
      </c>
      <c r="C468" s="138">
        <v>4.59</v>
      </c>
      <c r="D468" s="137" t="s">
        <v>51</v>
      </c>
      <c r="E468" s="148"/>
      <c r="F468" s="149"/>
    </row>
    <row r="469" spans="1:6" x14ac:dyDescent="0.3">
      <c r="A469" s="136" t="s">
        <v>979</v>
      </c>
      <c r="B469" s="137">
        <v>3</v>
      </c>
      <c r="C469" s="138">
        <v>128</v>
      </c>
      <c r="D469" s="137" t="s">
        <v>51</v>
      </c>
      <c r="E469" s="148"/>
    </row>
    <row r="470" spans="1:6" x14ac:dyDescent="0.3">
      <c r="A470" s="136" t="s">
        <v>885</v>
      </c>
      <c r="B470" s="137">
        <v>3</v>
      </c>
      <c r="C470" s="138">
        <v>22.24</v>
      </c>
      <c r="D470" s="137" t="s">
        <v>184</v>
      </c>
      <c r="E470" s="148"/>
    </row>
    <row r="471" spans="1:6" x14ac:dyDescent="0.3">
      <c r="A471" s="136" t="s">
        <v>982</v>
      </c>
      <c r="B471" s="137">
        <v>3</v>
      </c>
      <c r="C471" s="138">
        <v>41.15</v>
      </c>
      <c r="D471" s="137" t="s">
        <v>51</v>
      </c>
      <c r="E471" s="148"/>
    </row>
    <row r="472" spans="1:6" ht="16.2" thickBot="1" x14ac:dyDescent="0.35">
      <c r="A472" s="213" t="s">
        <v>897</v>
      </c>
      <c r="B472" s="210"/>
      <c r="C472" s="214">
        <f>SUM(C464:C471)</f>
        <v>383.03999999999996</v>
      </c>
      <c r="D472" s="210"/>
      <c r="E472" s="212"/>
    </row>
    <row r="473" spans="1:6" ht="15.6" x14ac:dyDescent="0.3">
      <c r="A473" s="336" t="s">
        <v>983</v>
      </c>
      <c r="C473" s="338">
        <f>C472+C463+C454+C440</f>
        <v>1634.9299999999998</v>
      </c>
      <c r="F473" s="149"/>
    </row>
    <row r="474" spans="1:6" ht="16.2" thickBot="1" x14ac:dyDescent="0.35">
      <c r="A474" s="337"/>
      <c r="C474" s="339"/>
      <c r="F474" s="149"/>
    </row>
    <row r="475" spans="1:6" ht="15.6" x14ac:dyDescent="0.3">
      <c r="F475" s="149"/>
    </row>
    <row r="476" spans="1:6" ht="15.6" x14ac:dyDescent="0.3">
      <c r="F476" s="149"/>
    </row>
    <row r="477" spans="1:6" ht="16.2" thickBot="1" x14ac:dyDescent="0.35">
      <c r="F477" s="149"/>
    </row>
    <row r="478" spans="1:6" ht="15.6" x14ac:dyDescent="0.3">
      <c r="A478" s="327" t="s">
        <v>984</v>
      </c>
      <c r="B478" s="331" t="s">
        <v>177</v>
      </c>
      <c r="C478" s="331" t="s">
        <v>178</v>
      </c>
      <c r="D478" s="331" t="s">
        <v>179</v>
      </c>
      <c r="E478" s="331" t="s">
        <v>180</v>
      </c>
      <c r="F478" s="149"/>
    </row>
    <row r="479" spans="1:6" ht="16.2" thickBot="1" x14ac:dyDescent="0.35">
      <c r="A479" s="328"/>
      <c r="B479" s="331"/>
      <c r="C479" s="331"/>
      <c r="D479" s="331"/>
      <c r="E479" s="331"/>
      <c r="F479" s="149"/>
    </row>
    <row r="480" spans="1:6" ht="15.6" x14ac:dyDescent="0.3">
      <c r="A480" s="136" t="s">
        <v>943</v>
      </c>
      <c r="B480" s="137">
        <v>-1</v>
      </c>
      <c r="C480" s="136">
        <v>77</v>
      </c>
      <c r="D480" s="137" t="s">
        <v>51</v>
      </c>
      <c r="E480" s="137"/>
      <c r="F480" s="149"/>
    </row>
    <row r="481" spans="1:6" ht="15.6" x14ac:dyDescent="0.3">
      <c r="A481" s="136" t="s">
        <v>884</v>
      </c>
      <c r="B481" s="137">
        <v>-1</v>
      </c>
      <c r="C481" s="136">
        <v>16</v>
      </c>
      <c r="D481" s="137" t="s">
        <v>184</v>
      </c>
      <c r="E481" s="137"/>
      <c r="F481" s="149"/>
    </row>
    <row r="482" spans="1:6" ht="15.6" x14ac:dyDescent="0.3">
      <c r="A482" s="136" t="s">
        <v>133</v>
      </c>
      <c r="B482" s="137">
        <v>-1</v>
      </c>
      <c r="C482" s="136">
        <v>3.4</v>
      </c>
      <c r="D482" s="137" t="s">
        <v>184</v>
      </c>
      <c r="E482" s="137"/>
      <c r="F482" s="149"/>
    </row>
    <row r="483" spans="1:6" ht="15.6" x14ac:dyDescent="0.3">
      <c r="A483" s="136" t="s">
        <v>930</v>
      </c>
      <c r="B483" s="137">
        <v>-1</v>
      </c>
      <c r="C483" s="136">
        <v>20.3</v>
      </c>
      <c r="D483" s="137" t="s">
        <v>184</v>
      </c>
      <c r="E483" s="137"/>
      <c r="F483" s="150"/>
    </row>
    <row r="484" spans="1:6" ht="15.6" x14ac:dyDescent="0.3">
      <c r="A484" s="136" t="s">
        <v>985</v>
      </c>
      <c r="B484" s="137">
        <v>-1</v>
      </c>
      <c r="C484" s="136">
        <v>1.9</v>
      </c>
      <c r="D484" s="137" t="s">
        <v>184</v>
      </c>
      <c r="E484" s="137"/>
      <c r="F484" s="149"/>
    </row>
    <row r="485" spans="1:6" ht="15.6" x14ac:dyDescent="0.3">
      <c r="A485" s="136" t="s">
        <v>904</v>
      </c>
      <c r="B485" s="137">
        <v>-1</v>
      </c>
      <c r="C485" s="136">
        <v>3.5</v>
      </c>
      <c r="D485" s="137" t="s">
        <v>184</v>
      </c>
      <c r="E485" s="137"/>
      <c r="F485" s="149"/>
    </row>
    <row r="486" spans="1:6" ht="15.6" x14ac:dyDescent="0.3">
      <c r="A486" s="136" t="s">
        <v>885</v>
      </c>
      <c r="B486" s="137">
        <v>-1</v>
      </c>
      <c r="C486" s="136">
        <v>14.8</v>
      </c>
      <c r="D486" s="137" t="s">
        <v>184</v>
      </c>
      <c r="E486" s="137"/>
      <c r="F486" s="149"/>
    </row>
    <row r="487" spans="1:6" ht="15.6" x14ac:dyDescent="0.3">
      <c r="A487" s="136" t="s">
        <v>943</v>
      </c>
      <c r="B487" s="137">
        <v>-1</v>
      </c>
      <c r="C487" s="136">
        <v>77</v>
      </c>
      <c r="D487" s="137" t="s">
        <v>51</v>
      </c>
      <c r="E487" s="137"/>
      <c r="F487" s="149"/>
    </row>
    <row r="488" spans="1:6" ht="15.6" x14ac:dyDescent="0.3">
      <c r="A488" s="136" t="s">
        <v>930</v>
      </c>
      <c r="B488" s="137">
        <v>-1</v>
      </c>
      <c r="C488" s="136">
        <v>50.8</v>
      </c>
      <c r="D488" s="137" t="s">
        <v>184</v>
      </c>
      <c r="E488" s="137"/>
      <c r="F488" s="149"/>
    </row>
    <row r="489" spans="1:6" ht="16.2" thickBot="1" x14ac:dyDescent="0.35">
      <c r="A489" s="213" t="s">
        <v>919</v>
      </c>
      <c r="B489" s="210"/>
      <c r="C489" s="214">
        <f>SUM(C480:C488)</f>
        <v>264.7</v>
      </c>
      <c r="D489" s="210"/>
      <c r="E489" s="212"/>
    </row>
    <row r="490" spans="1:6" ht="15.6" x14ac:dyDescent="0.3">
      <c r="A490" s="143" t="s">
        <v>960</v>
      </c>
      <c r="B490" s="144">
        <v>0</v>
      </c>
      <c r="C490" s="143">
        <v>5</v>
      </c>
      <c r="D490" s="144" t="s">
        <v>51</v>
      </c>
      <c r="E490" s="144"/>
      <c r="F490" s="149"/>
    </row>
    <row r="491" spans="1:6" ht="15.6" x14ac:dyDescent="0.3">
      <c r="A491" s="136" t="s">
        <v>943</v>
      </c>
      <c r="B491" s="137">
        <v>0</v>
      </c>
      <c r="C491" s="136">
        <v>79.400000000000006</v>
      </c>
      <c r="D491" s="137" t="s">
        <v>51</v>
      </c>
      <c r="E491" s="137"/>
      <c r="F491" s="149"/>
    </row>
    <row r="492" spans="1:6" ht="15.6" x14ac:dyDescent="0.3">
      <c r="A492" s="136" t="s">
        <v>884</v>
      </c>
      <c r="B492" s="137">
        <v>0</v>
      </c>
      <c r="C492" s="136">
        <v>12.2</v>
      </c>
      <c r="D492" s="137" t="s">
        <v>184</v>
      </c>
      <c r="E492" s="137"/>
      <c r="F492" s="149"/>
    </row>
    <row r="493" spans="1:6" ht="15.6" x14ac:dyDescent="0.3">
      <c r="A493" s="136" t="s">
        <v>904</v>
      </c>
      <c r="B493" s="137">
        <v>0</v>
      </c>
      <c r="C493" s="136">
        <v>4.8</v>
      </c>
      <c r="D493" s="137" t="s">
        <v>184</v>
      </c>
      <c r="E493" s="137"/>
      <c r="F493" s="149"/>
    </row>
    <row r="494" spans="1:6" ht="15.6" x14ac:dyDescent="0.3">
      <c r="A494" s="136" t="s">
        <v>931</v>
      </c>
      <c r="B494" s="137">
        <v>0</v>
      </c>
      <c r="C494" s="136">
        <v>3.5</v>
      </c>
      <c r="D494" s="137" t="s">
        <v>184</v>
      </c>
      <c r="E494" s="137"/>
      <c r="F494" s="149"/>
    </row>
    <row r="495" spans="1:6" ht="15.6" x14ac:dyDescent="0.3">
      <c r="A495" s="136" t="s">
        <v>930</v>
      </c>
      <c r="B495" s="137">
        <v>0</v>
      </c>
      <c r="C495" s="136">
        <v>45.9</v>
      </c>
      <c r="D495" s="137" t="s">
        <v>51</v>
      </c>
      <c r="E495" s="137"/>
      <c r="F495" s="149"/>
    </row>
    <row r="496" spans="1:6" ht="15.6" x14ac:dyDescent="0.3">
      <c r="A496" s="136" t="s">
        <v>943</v>
      </c>
      <c r="B496" s="137">
        <v>0</v>
      </c>
      <c r="C496" s="136">
        <v>79.2</v>
      </c>
      <c r="D496" s="137" t="s">
        <v>51</v>
      </c>
      <c r="E496" s="137"/>
      <c r="F496" s="149"/>
    </row>
    <row r="497" spans="1:6" ht="15.6" x14ac:dyDescent="0.3">
      <c r="A497" s="136" t="s">
        <v>904</v>
      </c>
      <c r="B497" s="137">
        <v>0</v>
      </c>
      <c r="C497" s="136">
        <v>3.9</v>
      </c>
      <c r="D497" s="137" t="s">
        <v>184</v>
      </c>
      <c r="E497" s="137"/>
      <c r="F497" s="149"/>
    </row>
    <row r="498" spans="1:6" ht="15.6" x14ac:dyDescent="0.3">
      <c r="A498" s="136" t="s">
        <v>985</v>
      </c>
      <c r="B498" s="137">
        <v>0</v>
      </c>
      <c r="C498" s="136">
        <v>1.9</v>
      </c>
      <c r="D498" s="137" t="s">
        <v>184</v>
      </c>
      <c r="E498" s="137"/>
      <c r="F498" s="149"/>
    </row>
    <row r="499" spans="1:6" ht="15.6" x14ac:dyDescent="0.3">
      <c r="A499" s="136" t="s">
        <v>885</v>
      </c>
      <c r="B499" s="137">
        <v>0</v>
      </c>
      <c r="C499" s="136">
        <v>14.8</v>
      </c>
      <c r="D499" s="137" t="s">
        <v>184</v>
      </c>
      <c r="E499" s="137"/>
      <c r="F499" s="149"/>
    </row>
    <row r="500" spans="1:6" ht="15.6" x14ac:dyDescent="0.3">
      <c r="A500" s="136" t="s">
        <v>930</v>
      </c>
      <c r="B500" s="137">
        <v>0</v>
      </c>
      <c r="C500" s="136">
        <v>57.6</v>
      </c>
      <c r="D500" s="137" t="s">
        <v>184</v>
      </c>
      <c r="E500" s="137"/>
      <c r="F500" s="149"/>
    </row>
    <row r="501" spans="1:6" ht="15.6" x14ac:dyDescent="0.3">
      <c r="A501" s="136" t="s">
        <v>986</v>
      </c>
      <c r="B501" s="137">
        <v>0</v>
      </c>
      <c r="C501" s="136">
        <v>2.4</v>
      </c>
      <c r="D501" s="137" t="s">
        <v>184</v>
      </c>
      <c r="E501" s="137"/>
      <c r="F501" s="149"/>
    </row>
    <row r="502" spans="1:6" ht="15.6" x14ac:dyDescent="0.3">
      <c r="A502" s="136" t="s">
        <v>930</v>
      </c>
      <c r="B502" s="137">
        <v>0</v>
      </c>
      <c r="C502" s="136">
        <v>238.6</v>
      </c>
      <c r="D502" s="137" t="s">
        <v>184</v>
      </c>
      <c r="E502" s="137"/>
      <c r="F502" s="149"/>
    </row>
    <row r="503" spans="1:6" ht="15.6" x14ac:dyDescent="0.3">
      <c r="A503" s="136" t="s">
        <v>943</v>
      </c>
      <c r="B503" s="137">
        <v>0</v>
      </c>
      <c r="C503" s="136">
        <v>84.7</v>
      </c>
      <c r="D503" s="137" t="s">
        <v>51</v>
      </c>
      <c r="E503" s="137"/>
      <c r="F503" s="149"/>
    </row>
    <row r="504" spans="1:6" ht="15.6" x14ac:dyDescent="0.3">
      <c r="A504" s="136" t="s">
        <v>943</v>
      </c>
      <c r="B504" s="137">
        <v>0</v>
      </c>
      <c r="C504" s="136">
        <v>86.6</v>
      </c>
      <c r="D504" s="137" t="s">
        <v>51</v>
      </c>
      <c r="E504" s="137"/>
      <c r="F504" s="149"/>
    </row>
    <row r="505" spans="1:6" ht="15.6" x14ac:dyDescent="0.3">
      <c r="A505" s="136" t="s">
        <v>943</v>
      </c>
      <c r="B505" s="137">
        <v>0</v>
      </c>
      <c r="C505" s="136">
        <v>86.8</v>
      </c>
      <c r="D505" s="137" t="s">
        <v>51</v>
      </c>
      <c r="E505" s="137"/>
      <c r="F505" s="149"/>
    </row>
    <row r="506" spans="1:6" ht="15.6" x14ac:dyDescent="0.3">
      <c r="A506" s="136" t="s">
        <v>943</v>
      </c>
      <c r="B506" s="137">
        <v>0</v>
      </c>
      <c r="C506" s="136">
        <v>83.5</v>
      </c>
      <c r="D506" s="137" t="s">
        <v>51</v>
      </c>
      <c r="E506" s="137"/>
      <c r="F506" s="149"/>
    </row>
    <row r="507" spans="1:6" ht="15.6" x14ac:dyDescent="0.3">
      <c r="A507" s="136" t="s">
        <v>943</v>
      </c>
      <c r="B507" s="137">
        <v>0</v>
      </c>
      <c r="C507" s="136">
        <v>83.6</v>
      </c>
      <c r="D507" s="137" t="s">
        <v>51</v>
      </c>
      <c r="E507" s="137"/>
      <c r="F507" s="149"/>
    </row>
    <row r="508" spans="1:6" ht="15.6" x14ac:dyDescent="0.3">
      <c r="A508" s="136" t="s">
        <v>930</v>
      </c>
      <c r="B508" s="137">
        <v>0</v>
      </c>
      <c r="C508" s="136">
        <v>21</v>
      </c>
      <c r="D508" s="137" t="s">
        <v>184</v>
      </c>
      <c r="E508" s="137"/>
      <c r="F508" s="149"/>
    </row>
    <row r="509" spans="1:6" ht="15.6" x14ac:dyDescent="0.3">
      <c r="A509" s="136" t="s">
        <v>930</v>
      </c>
      <c r="B509" s="137">
        <v>0</v>
      </c>
      <c r="C509" s="136">
        <v>20.2</v>
      </c>
      <c r="D509" s="137" t="s">
        <v>184</v>
      </c>
      <c r="E509" s="137"/>
      <c r="F509" s="149"/>
    </row>
    <row r="510" spans="1:6" ht="15.6" x14ac:dyDescent="0.3">
      <c r="A510" s="136" t="s">
        <v>887</v>
      </c>
      <c r="B510" s="137">
        <v>0</v>
      </c>
      <c r="C510" s="136">
        <v>4.3</v>
      </c>
      <c r="D510" s="137" t="s">
        <v>184</v>
      </c>
      <c r="E510" s="137"/>
      <c r="F510" s="149"/>
    </row>
    <row r="511" spans="1:6" ht="15.6" x14ac:dyDescent="0.3">
      <c r="A511" s="136" t="s">
        <v>960</v>
      </c>
      <c r="B511" s="137">
        <v>0</v>
      </c>
      <c r="C511" s="136">
        <v>3.2</v>
      </c>
      <c r="D511" s="137" t="s">
        <v>51</v>
      </c>
      <c r="E511" s="137"/>
      <c r="F511" s="149"/>
    </row>
    <row r="512" spans="1:6" ht="15.6" x14ac:dyDescent="0.3">
      <c r="A512" s="136" t="s">
        <v>943</v>
      </c>
      <c r="B512" s="137">
        <v>0</v>
      </c>
      <c r="C512" s="136">
        <v>40</v>
      </c>
      <c r="D512" s="137" t="s">
        <v>51</v>
      </c>
      <c r="E512" s="137"/>
      <c r="F512" s="149"/>
    </row>
    <row r="513" spans="1:6" ht="15.6" x14ac:dyDescent="0.3">
      <c r="A513" s="136" t="s">
        <v>943</v>
      </c>
      <c r="B513" s="137">
        <v>0</v>
      </c>
      <c r="C513" s="136">
        <v>83.5</v>
      </c>
      <c r="D513" s="137" t="s">
        <v>51</v>
      </c>
      <c r="E513" s="137"/>
      <c r="F513" s="149"/>
    </row>
    <row r="514" spans="1:6" ht="15.6" x14ac:dyDescent="0.3">
      <c r="A514" s="136" t="s">
        <v>943</v>
      </c>
      <c r="B514" s="137">
        <v>0</v>
      </c>
      <c r="C514" s="136">
        <v>83.6</v>
      </c>
      <c r="D514" s="137" t="s">
        <v>51</v>
      </c>
      <c r="E514" s="137"/>
      <c r="F514" s="149"/>
    </row>
    <row r="515" spans="1:6" ht="15.6" x14ac:dyDescent="0.3">
      <c r="A515" s="136" t="s">
        <v>943</v>
      </c>
      <c r="B515" s="137">
        <v>0</v>
      </c>
      <c r="C515" s="136">
        <v>86.4</v>
      </c>
      <c r="D515" s="137" t="s">
        <v>51</v>
      </c>
      <c r="E515" s="137"/>
      <c r="F515" s="149"/>
    </row>
    <row r="516" spans="1:6" ht="15.6" x14ac:dyDescent="0.3">
      <c r="A516" s="136" t="s">
        <v>943</v>
      </c>
      <c r="B516" s="137">
        <v>0</v>
      </c>
      <c r="C516" s="136">
        <v>86.5</v>
      </c>
      <c r="D516" s="137" t="s">
        <v>51</v>
      </c>
      <c r="E516" s="137"/>
      <c r="F516" s="149"/>
    </row>
    <row r="517" spans="1:6" ht="15.6" x14ac:dyDescent="0.3">
      <c r="A517" s="136" t="s">
        <v>943</v>
      </c>
      <c r="B517" s="137">
        <v>0</v>
      </c>
      <c r="C517" s="136">
        <v>84.4</v>
      </c>
      <c r="D517" s="137" t="s">
        <v>51</v>
      </c>
      <c r="E517" s="137"/>
      <c r="F517" s="149"/>
    </row>
    <row r="518" spans="1:6" ht="15.6" x14ac:dyDescent="0.3">
      <c r="A518" s="136" t="s">
        <v>930</v>
      </c>
      <c r="B518" s="137">
        <v>0</v>
      </c>
      <c r="C518" s="136">
        <v>60.4</v>
      </c>
      <c r="D518" s="137" t="s">
        <v>184</v>
      </c>
      <c r="E518" s="137"/>
      <c r="F518" s="149"/>
    </row>
    <row r="519" spans="1:6" ht="15.6" x14ac:dyDescent="0.3">
      <c r="A519" s="136" t="s">
        <v>930</v>
      </c>
      <c r="B519" s="137">
        <v>0</v>
      </c>
      <c r="C519" s="136">
        <v>44.6</v>
      </c>
      <c r="D519" s="137" t="s">
        <v>184</v>
      </c>
      <c r="E519" s="137"/>
      <c r="F519" s="149"/>
    </row>
    <row r="520" spans="1:6" ht="15.6" x14ac:dyDescent="0.3">
      <c r="A520" s="136" t="s">
        <v>892</v>
      </c>
      <c r="B520" s="137">
        <v>0</v>
      </c>
      <c r="C520" s="136">
        <v>3.4</v>
      </c>
      <c r="D520" s="137" t="s">
        <v>184</v>
      </c>
      <c r="E520" s="137"/>
      <c r="F520" s="149"/>
    </row>
    <row r="521" spans="1:6" ht="15.6" x14ac:dyDescent="0.3">
      <c r="A521" s="136" t="s">
        <v>884</v>
      </c>
      <c r="B521" s="137">
        <v>0</v>
      </c>
      <c r="C521" s="136">
        <v>16.8</v>
      </c>
      <c r="D521" s="137" t="s">
        <v>184</v>
      </c>
      <c r="E521" s="137"/>
      <c r="F521" s="149"/>
    </row>
    <row r="522" spans="1:6" ht="15.6" x14ac:dyDescent="0.3">
      <c r="A522" s="136" t="s">
        <v>985</v>
      </c>
      <c r="B522" s="137">
        <v>0</v>
      </c>
      <c r="C522" s="136">
        <v>2.2000000000000002</v>
      </c>
      <c r="D522" s="137" t="s">
        <v>184</v>
      </c>
      <c r="E522" s="137"/>
      <c r="F522" s="149"/>
    </row>
    <row r="523" spans="1:6" ht="15.6" x14ac:dyDescent="0.3">
      <c r="A523" s="136" t="s">
        <v>904</v>
      </c>
      <c r="B523" s="137">
        <v>0</v>
      </c>
      <c r="C523" s="136">
        <v>3.7</v>
      </c>
      <c r="D523" s="137" t="s">
        <v>184</v>
      </c>
      <c r="E523" s="137"/>
      <c r="F523" s="150"/>
    </row>
    <row r="524" spans="1:6" ht="15.6" x14ac:dyDescent="0.3">
      <c r="A524" s="136" t="s">
        <v>885</v>
      </c>
      <c r="B524" s="137">
        <v>0</v>
      </c>
      <c r="C524" s="136">
        <v>15.4</v>
      </c>
      <c r="D524" s="137" t="s">
        <v>184</v>
      </c>
      <c r="E524" s="137"/>
      <c r="F524" s="149"/>
    </row>
    <row r="525" spans="1:6" ht="15.6" x14ac:dyDescent="0.3">
      <c r="A525" s="136" t="s">
        <v>943</v>
      </c>
      <c r="B525" s="137">
        <v>0</v>
      </c>
      <c r="C525" s="136">
        <v>79</v>
      </c>
      <c r="D525" s="137" t="s">
        <v>51</v>
      </c>
      <c r="E525" s="137"/>
      <c r="F525" s="149"/>
    </row>
    <row r="526" spans="1:6" ht="15.6" x14ac:dyDescent="0.3">
      <c r="A526" s="136" t="s">
        <v>943</v>
      </c>
      <c r="B526" s="137">
        <v>0</v>
      </c>
      <c r="C526" s="136">
        <v>79.2</v>
      </c>
      <c r="D526" s="137" t="s">
        <v>51</v>
      </c>
      <c r="E526" s="137"/>
      <c r="F526" s="149"/>
    </row>
    <row r="527" spans="1:6" ht="15.6" x14ac:dyDescent="0.3">
      <c r="A527" s="136" t="s">
        <v>953</v>
      </c>
      <c r="B527" s="137">
        <v>0</v>
      </c>
      <c r="C527" s="153">
        <v>1.7</v>
      </c>
      <c r="D527" s="137" t="s">
        <v>80</v>
      </c>
      <c r="E527" s="154"/>
      <c r="F527" s="149"/>
    </row>
    <row r="528" spans="1:6" ht="15.6" x14ac:dyDescent="0.3">
      <c r="A528" s="136" t="s">
        <v>986</v>
      </c>
      <c r="B528" s="137">
        <v>0</v>
      </c>
      <c r="C528" s="136">
        <v>4.9000000000000004</v>
      </c>
      <c r="D528" s="137" t="s">
        <v>184</v>
      </c>
      <c r="E528" s="137"/>
      <c r="F528" s="149"/>
    </row>
    <row r="529" spans="1:6" ht="16.2" thickBot="1" x14ac:dyDescent="0.35">
      <c r="A529" s="213" t="s">
        <v>891</v>
      </c>
      <c r="B529" s="210"/>
      <c r="C529" s="214">
        <f>SUM(C490:C528)</f>
        <v>1798.8000000000006</v>
      </c>
      <c r="D529" s="210"/>
      <c r="E529" s="212"/>
    </row>
    <row r="530" spans="1:6" ht="15.6" x14ac:dyDescent="0.3">
      <c r="A530" s="143" t="s">
        <v>943</v>
      </c>
      <c r="B530" s="144">
        <v>1</v>
      </c>
      <c r="C530" s="143">
        <v>79.3</v>
      </c>
      <c r="D530" s="144" t="s">
        <v>51</v>
      </c>
      <c r="E530" s="144"/>
      <c r="F530" s="149"/>
    </row>
    <row r="531" spans="1:6" ht="15.6" x14ac:dyDescent="0.3">
      <c r="A531" s="136" t="s">
        <v>884</v>
      </c>
      <c r="B531" s="137">
        <v>1</v>
      </c>
      <c r="C531" s="136">
        <v>12.2</v>
      </c>
      <c r="D531" s="137" t="s">
        <v>184</v>
      </c>
      <c r="E531" s="137"/>
      <c r="F531" s="149"/>
    </row>
    <row r="532" spans="1:6" ht="15.6" x14ac:dyDescent="0.3">
      <c r="A532" s="136" t="s">
        <v>904</v>
      </c>
      <c r="B532" s="137">
        <v>1</v>
      </c>
      <c r="C532" s="136">
        <v>4.8</v>
      </c>
      <c r="D532" s="137" t="s">
        <v>184</v>
      </c>
      <c r="E532" s="137"/>
      <c r="F532" s="149"/>
    </row>
    <row r="533" spans="1:6" ht="15.6" x14ac:dyDescent="0.3">
      <c r="A533" s="136" t="s">
        <v>931</v>
      </c>
      <c r="B533" s="137">
        <v>1</v>
      </c>
      <c r="C533" s="136">
        <v>3.5</v>
      </c>
      <c r="D533" s="137" t="s">
        <v>51</v>
      </c>
      <c r="E533" s="137"/>
      <c r="F533" s="149"/>
    </row>
    <row r="534" spans="1:6" ht="15.6" x14ac:dyDescent="0.3">
      <c r="A534" s="136" t="s">
        <v>930</v>
      </c>
      <c r="B534" s="137">
        <v>1</v>
      </c>
      <c r="C534" s="136">
        <v>45.9</v>
      </c>
      <c r="D534" s="137" t="s">
        <v>184</v>
      </c>
      <c r="E534" s="137"/>
      <c r="F534" s="149"/>
    </row>
    <row r="535" spans="1:6" ht="15.6" x14ac:dyDescent="0.3">
      <c r="A535" s="136" t="s">
        <v>943</v>
      </c>
      <c r="B535" s="137">
        <v>1</v>
      </c>
      <c r="C535" s="136">
        <v>79</v>
      </c>
      <c r="D535" s="137" t="s">
        <v>51</v>
      </c>
      <c r="E535" s="137"/>
      <c r="F535" s="149"/>
    </row>
    <row r="536" spans="1:6" ht="15.6" x14ac:dyDescent="0.3">
      <c r="A536" s="136" t="s">
        <v>904</v>
      </c>
      <c r="B536" s="137">
        <v>1</v>
      </c>
      <c r="C536" s="136">
        <v>3.9</v>
      </c>
      <c r="D536" s="137" t="s">
        <v>184</v>
      </c>
      <c r="E536" s="137"/>
      <c r="F536" s="149"/>
    </row>
    <row r="537" spans="1:6" ht="15.6" x14ac:dyDescent="0.3">
      <c r="A537" s="136" t="s">
        <v>985</v>
      </c>
      <c r="B537" s="137">
        <v>1</v>
      </c>
      <c r="C537" s="136">
        <v>1.9</v>
      </c>
      <c r="D537" s="137" t="s">
        <v>184</v>
      </c>
      <c r="E537" s="137"/>
      <c r="F537" s="149"/>
    </row>
    <row r="538" spans="1:6" ht="15.6" x14ac:dyDescent="0.3">
      <c r="A538" s="136" t="s">
        <v>885</v>
      </c>
      <c r="B538" s="137">
        <v>1</v>
      </c>
      <c r="C538" s="136">
        <v>15.1</v>
      </c>
      <c r="D538" s="137" t="s">
        <v>184</v>
      </c>
      <c r="E538" s="137"/>
      <c r="F538" s="149"/>
    </row>
    <row r="539" spans="1:6" ht="15.6" x14ac:dyDescent="0.3">
      <c r="A539" s="136" t="s">
        <v>930</v>
      </c>
      <c r="B539" s="137">
        <v>1</v>
      </c>
      <c r="C539" s="136">
        <v>51.4</v>
      </c>
      <c r="D539" s="137" t="s">
        <v>184</v>
      </c>
      <c r="E539" s="137"/>
      <c r="F539" s="149"/>
    </row>
    <row r="540" spans="1:6" ht="15.6" x14ac:dyDescent="0.3">
      <c r="A540" s="136" t="s">
        <v>930</v>
      </c>
      <c r="B540" s="137">
        <v>1</v>
      </c>
      <c r="C540" s="136">
        <v>241.7</v>
      </c>
      <c r="D540" s="137" t="s">
        <v>184</v>
      </c>
      <c r="E540" s="137"/>
      <c r="F540" s="149"/>
    </row>
    <row r="541" spans="1:6" ht="15.6" x14ac:dyDescent="0.3">
      <c r="A541" s="136" t="s">
        <v>943</v>
      </c>
      <c r="B541" s="137">
        <v>1</v>
      </c>
      <c r="C541" s="136">
        <v>84.4</v>
      </c>
      <c r="D541" s="137" t="s">
        <v>51</v>
      </c>
      <c r="E541" s="137"/>
      <c r="F541" s="149"/>
    </row>
    <row r="542" spans="1:6" ht="15.6" x14ac:dyDescent="0.3">
      <c r="A542" s="136" t="s">
        <v>943</v>
      </c>
      <c r="B542" s="137">
        <v>1</v>
      </c>
      <c r="C542" s="136">
        <v>84.5</v>
      </c>
      <c r="D542" s="137" t="s">
        <v>51</v>
      </c>
      <c r="E542" s="137"/>
      <c r="F542" s="149"/>
    </row>
    <row r="543" spans="1:6" ht="15.6" x14ac:dyDescent="0.3">
      <c r="A543" s="136" t="s">
        <v>943</v>
      </c>
      <c r="B543" s="137">
        <v>1</v>
      </c>
      <c r="C543" s="136">
        <v>84.5</v>
      </c>
      <c r="D543" s="137" t="s">
        <v>51</v>
      </c>
      <c r="E543" s="137"/>
      <c r="F543" s="149"/>
    </row>
    <row r="544" spans="1:6" ht="15.6" x14ac:dyDescent="0.3">
      <c r="A544" s="136" t="s">
        <v>943</v>
      </c>
      <c r="B544" s="137">
        <v>1</v>
      </c>
      <c r="C544" s="136">
        <v>82</v>
      </c>
      <c r="D544" s="137" t="s">
        <v>51</v>
      </c>
      <c r="E544" s="137"/>
      <c r="F544" s="149"/>
    </row>
    <row r="545" spans="1:6" ht="15.6" x14ac:dyDescent="0.3">
      <c r="A545" s="136" t="s">
        <v>943</v>
      </c>
      <c r="B545" s="137">
        <v>1</v>
      </c>
      <c r="C545" s="136">
        <v>82</v>
      </c>
      <c r="D545" s="137" t="s">
        <v>51</v>
      </c>
      <c r="E545" s="137"/>
      <c r="F545" s="149"/>
    </row>
    <row r="546" spans="1:6" ht="15.6" x14ac:dyDescent="0.3">
      <c r="A546" s="136" t="s">
        <v>930</v>
      </c>
      <c r="B546" s="137">
        <v>1</v>
      </c>
      <c r="C546" s="136">
        <v>16.600000000000001</v>
      </c>
      <c r="D546" s="137" t="s">
        <v>184</v>
      </c>
      <c r="E546" s="137"/>
      <c r="F546" s="149"/>
    </row>
    <row r="547" spans="1:6" ht="15.6" x14ac:dyDescent="0.3">
      <c r="A547" s="136" t="s">
        <v>986</v>
      </c>
      <c r="B547" s="137">
        <v>1</v>
      </c>
      <c r="C547" s="136">
        <v>6.1</v>
      </c>
      <c r="D547" s="137" t="s">
        <v>184</v>
      </c>
      <c r="E547" s="137"/>
      <c r="F547" s="149"/>
    </row>
    <row r="548" spans="1:6" ht="15.6" x14ac:dyDescent="0.3">
      <c r="A548" s="136" t="s">
        <v>887</v>
      </c>
      <c r="B548" s="137">
        <v>1</v>
      </c>
      <c r="C548" s="136">
        <v>4.3</v>
      </c>
      <c r="D548" s="137" t="s">
        <v>184</v>
      </c>
      <c r="E548" s="137"/>
      <c r="F548" s="149"/>
    </row>
    <row r="549" spans="1:6" ht="15.6" x14ac:dyDescent="0.3">
      <c r="A549" s="136" t="s">
        <v>134</v>
      </c>
      <c r="B549" s="137">
        <v>1</v>
      </c>
      <c r="C549" s="136">
        <v>4.3</v>
      </c>
      <c r="D549" s="137" t="s">
        <v>184</v>
      </c>
      <c r="E549" s="137"/>
      <c r="F549" s="149"/>
    </row>
    <row r="550" spans="1:6" ht="15.6" x14ac:dyDescent="0.3">
      <c r="A550" s="136" t="s">
        <v>987</v>
      </c>
      <c r="B550" s="137">
        <v>1</v>
      </c>
      <c r="C550" s="136">
        <v>19</v>
      </c>
      <c r="D550" s="137" t="s">
        <v>184</v>
      </c>
      <c r="E550" s="137"/>
      <c r="F550" s="149"/>
    </row>
    <row r="551" spans="1:6" ht="15.6" x14ac:dyDescent="0.3">
      <c r="A551" s="136" t="s">
        <v>943</v>
      </c>
      <c r="B551" s="137">
        <v>1</v>
      </c>
      <c r="C551" s="136">
        <v>81.3</v>
      </c>
      <c r="D551" s="137" t="s">
        <v>51</v>
      </c>
      <c r="E551" s="137"/>
      <c r="F551" s="149"/>
    </row>
    <row r="552" spans="1:6" ht="15.6" x14ac:dyDescent="0.3">
      <c r="A552" s="136" t="s">
        <v>943</v>
      </c>
      <c r="B552" s="137">
        <v>1</v>
      </c>
      <c r="C552" s="136">
        <v>82.3</v>
      </c>
      <c r="D552" s="137" t="s">
        <v>51</v>
      </c>
      <c r="E552" s="137"/>
      <c r="F552" s="149"/>
    </row>
    <row r="553" spans="1:6" ht="15.6" x14ac:dyDescent="0.3">
      <c r="A553" s="136" t="s">
        <v>943</v>
      </c>
      <c r="B553" s="137">
        <v>1</v>
      </c>
      <c r="C553" s="136">
        <v>81.8</v>
      </c>
      <c r="D553" s="137" t="s">
        <v>51</v>
      </c>
      <c r="E553" s="137"/>
      <c r="F553" s="149"/>
    </row>
    <row r="554" spans="1:6" ht="15.6" x14ac:dyDescent="0.3">
      <c r="A554" s="136" t="s">
        <v>943</v>
      </c>
      <c r="B554" s="137">
        <v>1</v>
      </c>
      <c r="C554" s="136">
        <v>84.1</v>
      </c>
      <c r="D554" s="137" t="s">
        <v>51</v>
      </c>
      <c r="E554" s="137"/>
      <c r="F554" s="149"/>
    </row>
    <row r="555" spans="1:6" ht="15.6" x14ac:dyDescent="0.3">
      <c r="A555" s="136" t="s">
        <v>943</v>
      </c>
      <c r="B555" s="137">
        <v>1</v>
      </c>
      <c r="C555" s="136">
        <v>84.5</v>
      </c>
      <c r="D555" s="137" t="s">
        <v>51</v>
      </c>
      <c r="E555" s="137"/>
      <c r="F555" s="149"/>
    </row>
    <row r="556" spans="1:6" ht="15.6" x14ac:dyDescent="0.3">
      <c r="A556" s="136" t="s">
        <v>943</v>
      </c>
      <c r="B556" s="137">
        <v>1</v>
      </c>
      <c r="C556" s="136">
        <v>84.1</v>
      </c>
      <c r="D556" s="137" t="s">
        <v>51</v>
      </c>
      <c r="E556" s="137"/>
      <c r="F556" s="149"/>
    </row>
    <row r="557" spans="1:6" ht="15.6" x14ac:dyDescent="0.3">
      <c r="A557" s="136" t="s">
        <v>930</v>
      </c>
      <c r="B557" s="137">
        <v>1</v>
      </c>
      <c r="C557" s="136">
        <v>50.2</v>
      </c>
      <c r="D557" s="137" t="s">
        <v>184</v>
      </c>
      <c r="E557" s="137"/>
      <c r="F557" s="149"/>
    </row>
    <row r="558" spans="1:6" ht="15.6" x14ac:dyDescent="0.3">
      <c r="A558" s="136" t="s">
        <v>930</v>
      </c>
      <c r="B558" s="137">
        <v>1</v>
      </c>
      <c r="C558" s="136">
        <v>43.4</v>
      </c>
      <c r="D558" s="137" t="s">
        <v>51</v>
      </c>
      <c r="E558" s="137"/>
      <c r="F558" s="149"/>
    </row>
    <row r="559" spans="1:6" ht="15.6" x14ac:dyDescent="0.3">
      <c r="A559" s="136" t="s">
        <v>892</v>
      </c>
      <c r="B559" s="137">
        <v>1</v>
      </c>
      <c r="C559" s="136">
        <v>3.8</v>
      </c>
      <c r="D559" s="137" t="s">
        <v>184</v>
      </c>
      <c r="E559" s="137"/>
      <c r="F559" s="149"/>
    </row>
    <row r="560" spans="1:6" ht="15.6" x14ac:dyDescent="0.3">
      <c r="A560" s="136" t="s">
        <v>884</v>
      </c>
      <c r="B560" s="137">
        <v>1</v>
      </c>
      <c r="C560" s="136">
        <v>16.8</v>
      </c>
      <c r="D560" s="137" t="s">
        <v>184</v>
      </c>
      <c r="E560" s="137"/>
      <c r="F560" s="150"/>
    </row>
    <row r="561" spans="1:6" ht="15.6" x14ac:dyDescent="0.3">
      <c r="A561" s="136" t="s">
        <v>904</v>
      </c>
      <c r="B561" s="137">
        <v>1</v>
      </c>
      <c r="C561" s="136">
        <v>3.6</v>
      </c>
      <c r="D561" s="137" t="s">
        <v>184</v>
      </c>
      <c r="E561" s="137"/>
      <c r="F561" s="149"/>
    </row>
    <row r="562" spans="1:6" ht="15.6" x14ac:dyDescent="0.3">
      <c r="A562" s="136" t="s">
        <v>985</v>
      </c>
      <c r="B562" s="137">
        <v>1</v>
      </c>
      <c r="C562" s="136">
        <v>1.9</v>
      </c>
      <c r="D562" s="137" t="s">
        <v>184</v>
      </c>
      <c r="E562" s="137"/>
      <c r="F562" s="149"/>
    </row>
    <row r="563" spans="1:6" ht="15.6" x14ac:dyDescent="0.3">
      <c r="A563" s="136" t="s">
        <v>885</v>
      </c>
      <c r="B563" s="137">
        <v>1</v>
      </c>
      <c r="C563" s="136">
        <v>14.8</v>
      </c>
      <c r="D563" s="137" t="s">
        <v>184</v>
      </c>
      <c r="E563" s="137"/>
      <c r="F563" s="149"/>
    </row>
    <row r="564" spans="1:6" ht="15.6" x14ac:dyDescent="0.3">
      <c r="A564" s="136" t="s">
        <v>943</v>
      </c>
      <c r="B564" s="137">
        <v>1</v>
      </c>
      <c r="C564" s="136">
        <v>79.599999999999994</v>
      </c>
      <c r="D564" s="137" t="s">
        <v>51</v>
      </c>
      <c r="E564" s="137"/>
      <c r="F564" s="149"/>
    </row>
    <row r="565" spans="1:6" ht="15.6" x14ac:dyDescent="0.3">
      <c r="A565" s="136" t="s">
        <v>943</v>
      </c>
      <c r="B565" s="137">
        <v>1</v>
      </c>
      <c r="C565" s="136">
        <v>79.599999999999994</v>
      </c>
      <c r="D565" s="137" t="s">
        <v>51</v>
      </c>
      <c r="E565" s="137"/>
      <c r="F565" s="149"/>
    </row>
    <row r="566" spans="1:6" ht="16.2" thickBot="1" x14ac:dyDescent="0.35">
      <c r="A566" s="213" t="s">
        <v>894</v>
      </c>
      <c r="B566" s="210"/>
      <c r="C566" s="214">
        <f>SUM(C530:C565)</f>
        <v>1798.1999999999996</v>
      </c>
      <c r="D566" s="210"/>
      <c r="E566" s="212"/>
    </row>
    <row r="567" spans="1:6" ht="15.6" x14ac:dyDescent="0.3">
      <c r="A567" s="143" t="s">
        <v>943</v>
      </c>
      <c r="B567" s="144">
        <v>2</v>
      </c>
      <c r="C567" s="143">
        <v>79.3</v>
      </c>
      <c r="D567" s="144" t="s">
        <v>51</v>
      </c>
      <c r="E567" s="144"/>
      <c r="F567" s="149"/>
    </row>
    <row r="568" spans="1:6" ht="15.6" x14ac:dyDescent="0.3">
      <c r="A568" s="136" t="s">
        <v>884</v>
      </c>
      <c r="B568" s="137">
        <v>2</v>
      </c>
      <c r="C568" s="136">
        <v>12.2</v>
      </c>
      <c r="D568" s="137" t="s">
        <v>184</v>
      </c>
      <c r="E568" s="137"/>
      <c r="F568" s="149"/>
    </row>
    <row r="569" spans="1:6" ht="15.6" x14ac:dyDescent="0.3">
      <c r="A569" s="136" t="s">
        <v>904</v>
      </c>
      <c r="B569" s="137">
        <v>2</v>
      </c>
      <c r="C569" s="136">
        <v>4.8</v>
      </c>
      <c r="D569" s="137" t="s">
        <v>184</v>
      </c>
      <c r="E569" s="137"/>
      <c r="F569" s="149"/>
    </row>
    <row r="570" spans="1:6" ht="15.6" x14ac:dyDescent="0.3">
      <c r="A570" s="136" t="s">
        <v>931</v>
      </c>
      <c r="B570" s="137">
        <v>2</v>
      </c>
      <c r="C570" s="136">
        <v>3.5</v>
      </c>
      <c r="D570" s="137" t="s">
        <v>184</v>
      </c>
      <c r="E570" s="137"/>
      <c r="F570" s="149"/>
    </row>
    <row r="571" spans="1:6" ht="15.6" x14ac:dyDescent="0.3">
      <c r="A571" s="136" t="s">
        <v>930</v>
      </c>
      <c r="B571" s="137">
        <v>2</v>
      </c>
      <c r="C571" s="136">
        <v>45.9</v>
      </c>
      <c r="D571" s="137" t="s">
        <v>184</v>
      </c>
      <c r="E571" s="137"/>
      <c r="F571" s="149"/>
    </row>
    <row r="572" spans="1:6" ht="15.6" x14ac:dyDescent="0.3">
      <c r="A572" s="136" t="s">
        <v>943</v>
      </c>
      <c r="B572" s="137">
        <v>2</v>
      </c>
      <c r="C572" s="136">
        <v>79</v>
      </c>
      <c r="D572" s="137" t="s">
        <v>51</v>
      </c>
      <c r="E572" s="137"/>
      <c r="F572" s="149"/>
    </row>
    <row r="573" spans="1:6" ht="15.6" x14ac:dyDescent="0.3">
      <c r="A573" s="136" t="s">
        <v>904</v>
      </c>
      <c r="B573" s="137">
        <v>2</v>
      </c>
      <c r="C573" s="136">
        <v>3.9</v>
      </c>
      <c r="D573" s="137" t="s">
        <v>184</v>
      </c>
      <c r="E573" s="137"/>
      <c r="F573" s="149"/>
    </row>
    <row r="574" spans="1:6" ht="15.6" x14ac:dyDescent="0.3">
      <c r="A574" s="136" t="s">
        <v>985</v>
      </c>
      <c r="B574" s="137">
        <v>2</v>
      </c>
      <c r="C574" s="136">
        <v>1.9</v>
      </c>
      <c r="D574" s="137" t="s">
        <v>184</v>
      </c>
      <c r="E574" s="137"/>
      <c r="F574" s="149"/>
    </row>
    <row r="575" spans="1:6" ht="15.6" x14ac:dyDescent="0.3">
      <c r="A575" s="136" t="s">
        <v>885</v>
      </c>
      <c r="B575" s="137">
        <v>2</v>
      </c>
      <c r="C575" s="136">
        <v>15.1</v>
      </c>
      <c r="D575" s="137" t="s">
        <v>184</v>
      </c>
      <c r="E575" s="137"/>
      <c r="F575" s="149"/>
    </row>
    <row r="576" spans="1:6" ht="15.6" x14ac:dyDescent="0.3">
      <c r="A576" s="136" t="s">
        <v>930</v>
      </c>
      <c r="B576" s="137">
        <v>2</v>
      </c>
      <c r="C576" s="136">
        <v>30.7</v>
      </c>
      <c r="D576" s="137" t="s">
        <v>184</v>
      </c>
      <c r="E576" s="137"/>
      <c r="F576" s="149"/>
    </row>
    <row r="577" spans="1:6" ht="15.6" x14ac:dyDescent="0.3">
      <c r="A577" s="136" t="s">
        <v>274</v>
      </c>
      <c r="B577" s="137">
        <v>2</v>
      </c>
      <c r="C577" s="136">
        <v>21.6</v>
      </c>
      <c r="D577" s="137" t="s">
        <v>51</v>
      </c>
      <c r="E577" s="137"/>
      <c r="F577" s="149"/>
    </row>
    <row r="578" spans="1:6" ht="15.6" x14ac:dyDescent="0.3">
      <c r="A578" s="136" t="s">
        <v>930</v>
      </c>
      <c r="B578" s="137">
        <v>2</v>
      </c>
      <c r="C578" s="136">
        <v>234.3</v>
      </c>
      <c r="D578" s="137" t="s">
        <v>184</v>
      </c>
      <c r="E578" s="137"/>
      <c r="F578" s="149"/>
    </row>
    <row r="579" spans="1:6" ht="15.6" x14ac:dyDescent="0.3">
      <c r="A579" s="136" t="s">
        <v>943</v>
      </c>
      <c r="B579" s="137">
        <v>2</v>
      </c>
      <c r="C579" s="136">
        <v>84.4</v>
      </c>
      <c r="D579" s="137" t="s">
        <v>51</v>
      </c>
      <c r="E579" s="137"/>
      <c r="F579" s="149"/>
    </row>
    <row r="580" spans="1:6" ht="15.6" x14ac:dyDescent="0.3">
      <c r="A580" s="136" t="s">
        <v>943</v>
      </c>
      <c r="B580" s="137">
        <v>2</v>
      </c>
      <c r="C580" s="136">
        <v>84.4</v>
      </c>
      <c r="D580" s="137" t="s">
        <v>51</v>
      </c>
      <c r="E580" s="137"/>
      <c r="F580" s="149"/>
    </row>
    <row r="581" spans="1:6" ht="15.6" x14ac:dyDescent="0.3">
      <c r="A581" s="136" t="s">
        <v>943</v>
      </c>
      <c r="B581" s="137">
        <v>2</v>
      </c>
      <c r="C581" s="136">
        <v>84.4</v>
      </c>
      <c r="D581" s="137" t="s">
        <v>51</v>
      </c>
      <c r="E581" s="137"/>
      <c r="F581" s="149"/>
    </row>
    <row r="582" spans="1:6" ht="15.6" x14ac:dyDescent="0.3">
      <c r="A582" s="136" t="s">
        <v>943</v>
      </c>
      <c r="B582" s="137">
        <v>2</v>
      </c>
      <c r="C582" s="136">
        <v>82</v>
      </c>
      <c r="D582" s="137" t="s">
        <v>51</v>
      </c>
      <c r="E582" s="137"/>
      <c r="F582" s="149"/>
    </row>
    <row r="583" spans="1:6" ht="15.6" x14ac:dyDescent="0.3">
      <c r="A583" s="136" t="s">
        <v>943</v>
      </c>
      <c r="B583" s="137">
        <v>2</v>
      </c>
      <c r="C583" s="136">
        <v>82</v>
      </c>
      <c r="D583" s="137" t="s">
        <v>51</v>
      </c>
      <c r="E583" s="137"/>
      <c r="F583" s="149"/>
    </row>
    <row r="584" spans="1:6" ht="15.6" x14ac:dyDescent="0.3">
      <c r="A584" s="136" t="s">
        <v>930</v>
      </c>
      <c r="B584" s="137">
        <v>2</v>
      </c>
      <c r="C584" s="136">
        <v>16.600000000000001</v>
      </c>
      <c r="D584" s="137" t="s">
        <v>184</v>
      </c>
      <c r="E584" s="137"/>
      <c r="F584" s="149"/>
    </row>
    <row r="585" spans="1:6" ht="15.6" x14ac:dyDescent="0.3">
      <c r="A585" s="136" t="s">
        <v>986</v>
      </c>
      <c r="B585" s="137">
        <v>2</v>
      </c>
      <c r="C585" s="136">
        <v>6.1</v>
      </c>
      <c r="D585" s="137" t="s">
        <v>184</v>
      </c>
      <c r="E585" s="137"/>
      <c r="F585" s="149"/>
    </row>
    <row r="586" spans="1:6" ht="15.6" x14ac:dyDescent="0.3">
      <c r="A586" s="136" t="s">
        <v>887</v>
      </c>
      <c r="B586" s="137">
        <v>2</v>
      </c>
      <c r="C586" s="136">
        <v>4.3</v>
      </c>
      <c r="D586" s="137" t="s">
        <v>184</v>
      </c>
      <c r="E586" s="137"/>
      <c r="F586" s="149"/>
    </row>
    <row r="587" spans="1:6" ht="15.6" x14ac:dyDescent="0.3">
      <c r="A587" s="136" t="s">
        <v>960</v>
      </c>
      <c r="B587" s="137">
        <v>2</v>
      </c>
      <c r="C587" s="136">
        <v>3.1</v>
      </c>
      <c r="D587" s="137" t="s">
        <v>51</v>
      </c>
      <c r="E587" s="137"/>
      <c r="F587" s="149"/>
    </row>
    <row r="588" spans="1:6" ht="15.6" x14ac:dyDescent="0.3">
      <c r="A588" s="136" t="s">
        <v>135</v>
      </c>
      <c r="B588" s="137">
        <v>2</v>
      </c>
      <c r="C588" s="136">
        <v>4.3</v>
      </c>
      <c r="D588" s="137" t="s">
        <v>184</v>
      </c>
      <c r="E588" s="137"/>
      <c r="F588" s="149"/>
    </row>
    <row r="589" spans="1:6" ht="15.6" x14ac:dyDescent="0.3">
      <c r="A589" s="136" t="s">
        <v>988</v>
      </c>
      <c r="B589" s="137">
        <v>2</v>
      </c>
      <c r="C589" s="136">
        <v>19.100000000000001</v>
      </c>
      <c r="D589" s="137" t="s">
        <v>184</v>
      </c>
      <c r="E589" s="137"/>
      <c r="F589" s="149"/>
    </row>
    <row r="590" spans="1:6" ht="15.6" x14ac:dyDescent="0.3">
      <c r="A590" s="136" t="s">
        <v>943</v>
      </c>
      <c r="B590" s="137">
        <v>2</v>
      </c>
      <c r="C590" s="136">
        <v>81.3</v>
      </c>
      <c r="D590" s="137" t="s">
        <v>51</v>
      </c>
      <c r="E590" s="137"/>
      <c r="F590" s="149"/>
    </row>
    <row r="591" spans="1:6" ht="15.6" x14ac:dyDescent="0.3">
      <c r="A591" s="136" t="s">
        <v>943</v>
      </c>
      <c r="B591" s="137">
        <v>2</v>
      </c>
      <c r="C591" s="136">
        <v>82.3</v>
      </c>
      <c r="D591" s="137" t="s">
        <v>51</v>
      </c>
      <c r="E591" s="137"/>
      <c r="F591" s="149"/>
    </row>
    <row r="592" spans="1:6" ht="15.6" x14ac:dyDescent="0.3">
      <c r="A592" s="136" t="s">
        <v>943</v>
      </c>
      <c r="B592" s="137">
        <v>2</v>
      </c>
      <c r="C592" s="136">
        <v>81.8</v>
      </c>
      <c r="D592" s="137" t="s">
        <v>51</v>
      </c>
      <c r="E592" s="137"/>
      <c r="F592" s="149"/>
    </row>
    <row r="593" spans="1:6" ht="15.6" x14ac:dyDescent="0.3">
      <c r="A593" s="136" t="s">
        <v>943</v>
      </c>
      <c r="B593" s="137">
        <v>2</v>
      </c>
      <c r="C593" s="136">
        <v>84.1</v>
      </c>
      <c r="D593" s="137" t="s">
        <v>51</v>
      </c>
      <c r="E593" s="137"/>
      <c r="F593" s="149"/>
    </row>
    <row r="594" spans="1:6" ht="15.6" x14ac:dyDescent="0.3">
      <c r="A594" s="136" t="s">
        <v>943</v>
      </c>
      <c r="B594" s="137">
        <v>2</v>
      </c>
      <c r="C594" s="136">
        <v>84.5</v>
      </c>
      <c r="D594" s="137" t="s">
        <v>51</v>
      </c>
      <c r="E594" s="137"/>
      <c r="F594" s="149"/>
    </row>
    <row r="595" spans="1:6" ht="15.6" x14ac:dyDescent="0.3">
      <c r="A595" s="136" t="s">
        <v>943</v>
      </c>
      <c r="B595" s="137">
        <v>2</v>
      </c>
      <c r="C595" s="136">
        <v>84.1</v>
      </c>
      <c r="D595" s="137" t="s">
        <v>51</v>
      </c>
      <c r="E595" s="137"/>
      <c r="F595" s="149"/>
    </row>
    <row r="596" spans="1:6" ht="15.6" x14ac:dyDescent="0.3">
      <c r="A596" s="136" t="s">
        <v>930</v>
      </c>
      <c r="B596" s="137">
        <v>2</v>
      </c>
      <c r="C596" s="136">
        <v>30.6</v>
      </c>
      <c r="D596" s="137" t="s">
        <v>184</v>
      </c>
      <c r="E596" s="137"/>
      <c r="F596" s="149"/>
    </row>
    <row r="597" spans="1:6" ht="15.6" x14ac:dyDescent="0.3">
      <c r="A597" s="136" t="s">
        <v>989</v>
      </c>
      <c r="B597" s="137">
        <v>2</v>
      </c>
      <c r="C597" s="136">
        <v>21.7</v>
      </c>
      <c r="D597" s="137" t="s">
        <v>51</v>
      </c>
      <c r="E597" s="137"/>
      <c r="F597" s="149"/>
    </row>
    <row r="598" spans="1:6" ht="15.6" x14ac:dyDescent="0.3">
      <c r="A598" s="136" t="s">
        <v>930</v>
      </c>
      <c r="B598" s="137">
        <v>2</v>
      </c>
      <c r="C598" s="136">
        <v>45.7</v>
      </c>
      <c r="D598" s="137" t="s">
        <v>51</v>
      </c>
      <c r="E598" s="137"/>
      <c r="F598" s="149"/>
    </row>
    <row r="599" spans="1:6" ht="15.6" x14ac:dyDescent="0.3">
      <c r="A599" s="136" t="s">
        <v>892</v>
      </c>
      <c r="B599" s="137">
        <v>2</v>
      </c>
      <c r="C599" s="136">
        <v>3.8</v>
      </c>
      <c r="D599" s="137" t="s">
        <v>184</v>
      </c>
      <c r="E599" s="137"/>
      <c r="F599" s="149"/>
    </row>
    <row r="600" spans="1:6" ht="15.6" x14ac:dyDescent="0.3">
      <c r="A600" s="136" t="s">
        <v>884</v>
      </c>
      <c r="B600" s="137">
        <v>2</v>
      </c>
      <c r="C600" s="136">
        <v>16.8</v>
      </c>
      <c r="D600" s="137" t="s">
        <v>184</v>
      </c>
      <c r="E600" s="137"/>
      <c r="F600" s="150"/>
    </row>
    <row r="601" spans="1:6" ht="15.6" x14ac:dyDescent="0.3">
      <c r="A601" s="136" t="s">
        <v>904</v>
      </c>
      <c r="B601" s="137">
        <v>2</v>
      </c>
      <c r="C601" s="136">
        <v>3.6</v>
      </c>
      <c r="D601" s="137" t="s">
        <v>184</v>
      </c>
      <c r="E601" s="137"/>
      <c r="F601" s="149"/>
    </row>
    <row r="602" spans="1:6" ht="15.6" x14ac:dyDescent="0.3">
      <c r="A602" s="136" t="s">
        <v>985</v>
      </c>
      <c r="B602" s="137">
        <v>2</v>
      </c>
      <c r="C602" s="136">
        <v>1.9</v>
      </c>
      <c r="D602" s="137" t="s">
        <v>184</v>
      </c>
      <c r="E602" s="137"/>
      <c r="F602" s="149"/>
    </row>
    <row r="603" spans="1:6" x14ac:dyDescent="0.3">
      <c r="A603" s="136" t="s">
        <v>885</v>
      </c>
      <c r="B603" s="137">
        <v>2</v>
      </c>
      <c r="C603" s="136">
        <v>14.8</v>
      </c>
      <c r="D603" s="137" t="s">
        <v>184</v>
      </c>
      <c r="E603" s="137"/>
    </row>
    <row r="604" spans="1:6" x14ac:dyDescent="0.3">
      <c r="A604" s="136" t="s">
        <v>943</v>
      </c>
      <c r="B604" s="137">
        <v>2</v>
      </c>
      <c r="C604" s="136">
        <v>79.599999999999994</v>
      </c>
      <c r="D604" s="137" t="s">
        <v>51</v>
      </c>
      <c r="E604" s="137"/>
    </row>
    <row r="605" spans="1:6" x14ac:dyDescent="0.3">
      <c r="A605" s="136" t="s">
        <v>943</v>
      </c>
      <c r="B605" s="137">
        <v>2</v>
      </c>
      <c r="C605" s="136">
        <v>79.599999999999994</v>
      </c>
      <c r="D605" s="137" t="s">
        <v>51</v>
      </c>
      <c r="E605" s="137"/>
    </row>
    <row r="606" spans="1:6" ht="16.2" thickBot="1" x14ac:dyDescent="0.35">
      <c r="A606" s="213" t="s">
        <v>895</v>
      </c>
      <c r="B606" s="210"/>
      <c r="C606" s="214">
        <f>SUM(C567:C605)</f>
        <v>1799.0999999999995</v>
      </c>
      <c r="D606" s="210"/>
      <c r="E606" s="212"/>
    </row>
    <row r="607" spans="1:6" ht="15.6" x14ac:dyDescent="0.3">
      <c r="A607" s="336" t="s">
        <v>990</v>
      </c>
      <c r="C607" s="338">
        <f>C606+C566+C529+C489</f>
        <v>5660.8</v>
      </c>
      <c r="F607" s="149"/>
    </row>
    <row r="608" spans="1:6" ht="16.2" thickBot="1" x14ac:dyDescent="0.35">
      <c r="A608" s="337"/>
      <c r="C608" s="339"/>
      <c r="F608" s="149"/>
    </row>
    <row r="609" spans="1:6" ht="15.6" x14ac:dyDescent="0.3">
      <c r="F609" s="149"/>
    </row>
    <row r="610" spans="1:6" ht="15.6" x14ac:dyDescent="0.3">
      <c r="F610" s="149"/>
    </row>
    <row r="611" spans="1:6" ht="16.2" thickBot="1" x14ac:dyDescent="0.35">
      <c r="F611" s="149"/>
    </row>
    <row r="612" spans="1:6" ht="15.6" x14ac:dyDescent="0.3">
      <c r="A612" s="327" t="s">
        <v>991</v>
      </c>
      <c r="B612" s="331" t="s">
        <v>177</v>
      </c>
      <c r="C612" s="331" t="s">
        <v>178</v>
      </c>
      <c r="D612" s="331" t="s">
        <v>179</v>
      </c>
      <c r="E612" s="331" t="s">
        <v>180</v>
      </c>
      <c r="F612" s="149"/>
    </row>
    <row r="613" spans="1:6" ht="16.2" thickBot="1" x14ac:dyDescent="0.35">
      <c r="A613" s="328"/>
      <c r="B613" s="331"/>
      <c r="C613" s="331"/>
      <c r="D613" s="331"/>
      <c r="E613" s="331"/>
      <c r="F613" s="149"/>
    </row>
    <row r="614" spans="1:6" ht="15.6" x14ac:dyDescent="0.3">
      <c r="A614" s="136" t="s">
        <v>239</v>
      </c>
      <c r="B614" s="137">
        <v>-1</v>
      </c>
      <c r="C614" s="136">
        <v>4</v>
      </c>
      <c r="D614" s="148">
        <v>0</v>
      </c>
      <c r="E614" s="148"/>
      <c r="F614" s="149"/>
    </row>
    <row r="615" spans="1:6" ht="15.6" x14ac:dyDescent="0.3">
      <c r="A615" s="136" t="s">
        <v>883</v>
      </c>
      <c r="B615" s="137">
        <v>-1</v>
      </c>
      <c r="C615" s="136">
        <v>12.6</v>
      </c>
      <c r="D615" s="148"/>
      <c r="E615" s="148"/>
      <c r="F615" s="150"/>
    </row>
    <row r="616" spans="1:6" ht="15.6" x14ac:dyDescent="0.3">
      <c r="A616" s="136" t="s">
        <v>922</v>
      </c>
      <c r="B616" s="137">
        <v>-1</v>
      </c>
      <c r="C616" s="136">
        <v>17.2</v>
      </c>
      <c r="D616" s="137" t="s">
        <v>992</v>
      </c>
      <c r="E616" s="148"/>
      <c r="F616" s="150"/>
    </row>
    <row r="617" spans="1:6" ht="15.6" x14ac:dyDescent="0.3">
      <c r="A617" s="136" t="s">
        <v>239</v>
      </c>
      <c r="B617" s="137">
        <v>-1</v>
      </c>
      <c r="C617" s="136"/>
      <c r="D617" s="148"/>
      <c r="E617" s="148"/>
      <c r="F617" s="150"/>
    </row>
    <row r="618" spans="1:6" ht="15.6" x14ac:dyDescent="0.3">
      <c r="A618" s="136" t="s">
        <v>885</v>
      </c>
      <c r="B618" s="137">
        <v>-1</v>
      </c>
      <c r="C618" s="136">
        <v>30.9</v>
      </c>
      <c r="D618" s="137" t="s">
        <v>184</v>
      </c>
      <c r="E618" s="137"/>
      <c r="F618" s="150"/>
    </row>
    <row r="619" spans="1:6" ht="15.6" x14ac:dyDescent="0.3">
      <c r="A619" s="136" t="s">
        <v>922</v>
      </c>
      <c r="B619" s="137">
        <v>-1</v>
      </c>
      <c r="C619" s="136">
        <v>17.899999999999999</v>
      </c>
      <c r="D619" s="148"/>
      <c r="E619" s="148"/>
      <c r="F619" s="149"/>
    </row>
    <row r="620" spans="1:6" ht="15.6" x14ac:dyDescent="0.3">
      <c r="A620" s="136" t="s">
        <v>884</v>
      </c>
      <c r="B620" s="137">
        <v>-1</v>
      </c>
      <c r="C620" s="136">
        <v>32.799999999999997</v>
      </c>
      <c r="D620" s="137" t="s">
        <v>184</v>
      </c>
      <c r="E620" s="137"/>
      <c r="F620" s="149"/>
    </row>
    <row r="621" spans="1:6" ht="16.2" thickBot="1" x14ac:dyDescent="0.35">
      <c r="A621" s="213" t="s">
        <v>919</v>
      </c>
      <c r="B621" s="210"/>
      <c r="C621" s="214">
        <f>SUM(C614:C620)</f>
        <v>115.39999999999999</v>
      </c>
      <c r="D621" s="210"/>
      <c r="E621" s="212"/>
    </row>
    <row r="622" spans="1:6" ht="15.6" x14ac:dyDescent="0.3">
      <c r="A622" s="143" t="s">
        <v>239</v>
      </c>
      <c r="B622" s="144">
        <v>0</v>
      </c>
      <c r="C622" s="143">
        <v>4</v>
      </c>
      <c r="D622" s="155"/>
      <c r="E622" s="155"/>
      <c r="F622" s="149"/>
    </row>
    <row r="623" spans="1:6" ht="15.6" x14ac:dyDescent="0.3">
      <c r="A623" s="136" t="s">
        <v>993</v>
      </c>
      <c r="B623" s="137">
        <v>0</v>
      </c>
      <c r="C623" s="136">
        <v>15.8</v>
      </c>
      <c r="D623" s="156" t="s">
        <v>994</v>
      </c>
      <c r="E623" s="156"/>
      <c r="F623" s="149"/>
    </row>
    <row r="624" spans="1:6" ht="15.6" x14ac:dyDescent="0.3">
      <c r="A624" s="136" t="s">
        <v>323</v>
      </c>
      <c r="B624" s="137">
        <v>0</v>
      </c>
      <c r="C624" s="136">
        <v>41</v>
      </c>
      <c r="D624" s="156" t="s">
        <v>51</v>
      </c>
      <c r="E624" s="156"/>
      <c r="F624" s="149"/>
    </row>
    <row r="625" spans="1:6" ht="15.6" x14ac:dyDescent="0.3">
      <c r="A625" s="136" t="s">
        <v>323</v>
      </c>
      <c r="B625" s="137">
        <v>0</v>
      </c>
      <c r="C625" s="136">
        <v>20.100000000000001</v>
      </c>
      <c r="D625" s="156" t="s">
        <v>51</v>
      </c>
      <c r="E625" s="156"/>
      <c r="F625" s="149"/>
    </row>
    <row r="626" spans="1:6" ht="15.6" x14ac:dyDescent="0.3">
      <c r="A626" s="136" t="s">
        <v>97</v>
      </c>
      <c r="B626" s="137">
        <v>0</v>
      </c>
      <c r="C626" s="136">
        <v>19.5</v>
      </c>
      <c r="D626" s="156" t="s">
        <v>51</v>
      </c>
      <c r="E626" s="156"/>
      <c r="F626" s="149"/>
    </row>
    <row r="627" spans="1:6" ht="15.6" x14ac:dyDescent="0.3">
      <c r="A627" s="136" t="s">
        <v>883</v>
      </c>
      <c r="B627" s="137">
        <v>0</v>
      </c>
      <c r="C627" s="136">
        <v>2.15</v>
      </c>
      <c r="D627" s="156" t="s">
        <v>184</v>
      </c>
      <c r="E627" s="156"/>
      <c r="F627" s="149"/>
    </row>
    <row r="628" spans="1:6" ht="15.6" x14ac:dyDescent="0.3">
      <c r="A628" s="136" t="s">
        <v>922</v>
      </c>
      <c r="B628" s="137">
        <v>0</v>
      </c>
      <c r="C628" s="136">
        <v>72.099999999999994</v>
      </c>
      <c r="D628" s="156" t="s">
        <v>184</v>
      </c>
      <c r="E628" s="156"/>
      <c r="F628" s="149"/>
    </row>
    <row r="629" spans="1:6" ht="15.6" x14ac:dyDescent="0.3">
      <c r="A629" s="136" t="s">
        <v>239</v>
      </c>
      <c r="B629" s="137">
        <v>0</v>
      </c>
      <c r="C629" s="136"/>
      <c r="D629" s="156" t="s">
        <v>80</v>
      </c>
      <c r="E629" s="156"/>
      <c r="F629" s="149"/>
    </row>
    <row r="630" spans="1:6" ht="15.6" x14ac:dyDescent="0.3">
      <c r="A630" s="136" t="s">
        <v>995</v>
      </c>
      <c r="B630" s="137">
        <v>0</v>
      </c>
      <c r="C630" s="136">
        <v>22</v>
      </c>
      <c r="D630" s="156" t="s">
        <v>51</v>
      </c>
      <c r="E630" s="156"/>
      <c r="F630" s="150"/>
    </row>
    <row r="631" spans="1:6" ht="15.6" x14ac:dyDescent="0.3">
      <c r="A631" s="136" t="s">
        <v>931</v>
      </c>
      <c r="B631" s="137">
        <v>0</v>
      </c>
      <c r="C631" s="136">
        <v>9.1999999999999993</v>
      </c>
      <c r="D631" s="156" t="s">
        <v>184</v>
      </c>
      <c r="E631" s="156"/>
      <c r="F631" s="149"/>
    </row>
    <row r="632" spans="1:6" ht="15.6" x14ac:dyDescent="0.3">
      <c r="A632" s="136" t="s">
        <v>960</v>
      </c>
      <c r="B632" s="137">
        <v>0</v>
      </c>
      <c r="C632" s="136">
        <v>3.4</v>
      </c>
      <c r="D632" s="156" t="s">
        <v>51</v>
      </c>
      <c r="E632" s="156"/>
      <c r="F632" s="149"/>
    </row>
    <row r="633" spans="1:6" ht="15.6" x14ac:dyDescent="0.3">
      <c r="A633" s="136" t="s">
        <v>996</v>
      </c>
      <c r="B633" s="137">
        <v>0</v>
      </c>
      <c r="C633" s="136">
        <v>39.700000000000003</v>
      </c>
      <c r="D633" s="156" t="s">
        <v>51</v>
      </c>
      <c r="E633" s="156"/>
      <c r="F633" s="149"/>
    </row>
    <row r="634" spans="1:6" ht="15.6" x14ac:dyDescent="0.3">
      <c r="A634" s="143" t="s">
        <v>996</v>
      </c>
      <c r="B634" s="137">
        <v>0</v>
      </c>
      <c r="C634" s="136">
        <v>40.9</v>
      </c>
      <c r="D634" s="156" t="s">
        <v>51</v>
      </c>
      <c r="E634" s="156"/>
      <c r="F634" s="149"/>
    </row>
    <row r="635" spans="1:6" ht="15.6" x14ac:dyDescent="0.3">
      <c r="A635" s="136" t="s">
        <v>996</v>
      </c>
      <c r="B635" s="137">
        <v>0</v>
      </c>
      <c r="C635" s="136">
        <v>40.299999999999997</v>
      </c>
      <c r="D635" s="156" t="s">
        <v>51</v>
      </c>
      <c r="E635" s="156"/>
      <c r="F635" s="149"/>
    </row>
    <row r="636" spans="1:6" ht="16.2" thickBot="1" x14ac:dyDescent="0.35">
      <c r="A636" s="213" t="s">
        <v>891</v>
      </c>
      <c r="B636" s="210"/>
      <c r="C636" s="214">
        <f>SUM(C622:C635)</f>
        <v>330.15</v>
      </c>
      <c r="D636" s="210"/>
      <c r="E636" s="212"/>
    </row>
    <row r="637" spans="1:6" ht="15.6" x14ac:dyDescent="0.3">
      <c r="A637" s="143" t="s">
        <v>239</v>
      </c>
      <c r="B637" s="144">
        <v>1</v>
      </c>
      <c r="C637" s="143">
        <v>4</v>
      </c>
      <c r="D637" s="155" t="s">
        <v>80</v>
      </c>
      <c r="E637" s="155"/>
      <c r="F637" s="149"/>
    </row>
    <row r="638" spans="1:6" ht="15.6" x14ac:dyDescent="0.3">
      <c r="A638" s="136" t="s">
        <v>996</v>
      </c>
      <c r="B638" s="137">
        <v>1</v>
      </c>
      <c r="C638" s="136">
        <v>59.1</v>
      </c>
      <c r="D638" s="156" t="s">
        <v>51</v>
      </c>
      <c r="E638" s="156"/>
      <c r="F638" s="149"/>
    </row>
    <row r="639" spans="1:6" ht="15.6" x14ac:dyDescent="0.3">
      <c r="A639" s="136" t="s">
        <v>996</v>
      </c>
      <c r="B639" s="137">
        <v>1</v>
      </c>
      <c r="C639" s="136">
        <v>40.4</v>
      </c>
      <c r="D639" s="156" t="s">
        <v>51</v>
      </c>
      <c r="E639" s="156"/>
      <c r="F639" s="149"/>
    </row>
    <row r="640" spans="1:6" ht="15.6" x14ac:dyDescent="0.3">
      <c r="A640" s="136" t="s">
        <v>883</v>
      </c>
      <c r="B640" s="137">
        <v>1</v>
      </c>
      <c r="C640" s="136">
        <v>13.9</v>
      </c>
      <c r="D640" s="156" t="s">
        <v>184</v>
      </c>
      <c r="E640" s="156"/>
      <c r="F640" s="149"/>
    </row>
    <row r="641" spans="1:6" ht="15.6" x14ac:dyDescent="0.3">
      <c r="A641" s="136" t="s">
        <v>995</v>
      </c>
      <c r="B641" s="137">
        <v>1</v>
      </c>
      <c r="C641" s="136">
        <v>20.3</v>
      </c>
      <c r="D641" s="156" t="s">
        <v>51</v>
      </c>
      <c r="E641" s="156"/>
      <c r="F641" s="149"/>
    </row>
    <row r="642" spans="1:6" ht="15.6" x14ac:dyDescent="0.3">
      <c r="A642" s="136" t="s">
        <v>904</v>
      </c>
      <c r="B642" s="137">
        <v>1</v>
      </c>
      <c r="C642" s="136">
        <v>3.1</v>
      </c>
      <c r="D642" s="156" t="s">
        <v>184</v>
      </c>
      <c r="E642" s="156"/>
      <c r="F642" s="149"/>
    </row>
    <row r="643" spans="1:6" ht="15.6" x14ac:dyDescent="0.3">
      <c r="A643" s="136" t="s">
        <v>920</v>
      </c>
      <c r="B643" s="137">
        <v>1</v>
      </c>
      <c r="C643" s="136">
        <v>36.9</v>
      </c>
      <c r="D643" s="156" t="s">
        <v>184</v>
      </c>
      <c r="E643" s="156"/>
      <c r="F643" s="149"/>
    </row>
    <row r="644" spans="1:6" ht="15.6" x14ac:dyDescent="0.3">
      <c r="A644" s="136" t="s">
        <v>960</v>
      </c>
      <c r="B644" s="137">
        <v>1</v>
      </c>
      <c r="C644" s="136">
        <v>3.4</v>
      </c>
      <c r="D644" s="156" t="s">
        <v>51</v>
      </c>
      <c r="E644" s="156"/>
      <c r="F644" s="149"/>
    </row>
    <row r="645" spans="1:6" ht="15.6" x14ac:dyDescent="0.3">
      <c r="A645" s="136" t="s">
        <v>996</v>
      </c>
      <c r="B645" s="137">
        <v>1</v>
      </c>
      <c r="C645" s="136">
        <v>40.1</v>
      </c>
      <c r="D645" s="156" t="s">
        <v>51</v>
      </c>
      <c r="E645" s="156"/>
      <c r="F645" s="149"/>
    </row>
    <row r="646" spans="1:6" ht="15.6" x14ac:dyDescent="0.3">
      <c r="A646" s="136" t="s">
        <v>995</v>
      </c>
      <c r="B646" s="137">
        <v>1</v>
      </c>
      <c r="C646" s="136">
        <v>19</v>
      </c>
      <c r="D646" s="156" t="s">
        <v>51</v>
      </c>
      <c r="E646" s="156"/>
      <c r="F646" s="150"/>
    </row>
    <row r="647" spans="1:6" ht="15.6" x14ac:dyDescent="0.3">
      <c r="A647" s="136" t="s">
        <v>995</v>
      </c>
      <c r="B647" s="137">
        <v>1</v>
      </c>
      <c r="C647" s="136">
        <v>19.8</v>
      </c>
      <c r="D647" s="156" t="s">
        <v>51</v>
      </c>
      <c r="E647" s="156"/>
      <c r="F647" s="149"/>
    </row>
    <row r="648" spans="1:6" ht="15.6" x14ac:dyDescent="0.3">
      <c r="A648" s="136" t="s">
        <v>995</v>
      </c>
      <c r="B648" s="137">
        <v>1</v>
      </c>
      <c r="C648" s="136">
        <v>15.4</v>
      </c>
      <c r="D648" s="156" t="s">
        <v>51</v>
      </c>
      <c r="E648" s="156"/>
      <c r="F648" s="149"/>
    </row>
    <row r="649" spans="1:6" ht="15.6" x14ac:dyDescent="0.3">
      <c r="A649" s="136" t="s">
        <v>996</v>
      </c>
      <c r="B649" s="137">
        <v>1</v>
      </c>
      <c r="C649" s="136">
        <v>40.299999999999997</v>
      </c>
      <c r="D649" s="156" t="s">
        <v>51</v>
      </c>
      <c r="E649" s="156"/>
      <c r="F649" s="149"/>
    </row>
    <row r="650" spans="1:6" ht="15.6" x14ac:dyDescent="0.3">
      <c r="A650" s="136" t="s">
        <v>884</v>
      </c>
      <c r="B650" s="137">
        <v>1</v>
      </c>
      <c r="C650" s="136">
        <v>2.4</v>
      </c>
      <c r="D650" s="137" t="s">
        <v>184</v>
      </c>
      <c r="E650" s="137"/>
      <c r="F650" s="149"/>
    </row>
    <row r="651" spans="1:6" ht="15.6" x14ac:dyDescent="0.3">
      <c r="A651" s="136" t="s">
        <v>885</v>
      </c>
      <c r="B651" s="137">
        <v>1</v>
      </c>
      <c r="C651" s="136">
        <v>2.4</v>
      </c>
      <c r="D651" s="137" t="s">
        <v>184</v>
      </c>
      <c r="E651" s="137"/>
      <c r="F651" s="149"/>
    </row>
    <row r="652" spans="1:6" ht="16.2" thickBot="1" x14ac:dyDescent="0.35">
      <c r="A652" s="213" t="s">
        <v>894</v>
      </c>
      <c r="B652" s="210"/>
      <c r="C652" s="214">
        <f>SUM(C637:C651)</f>
        <v>320.49999999999994</v>
      </c>
      <c r="D652" s="210"/>
      <c r="E652" s="212"/>
    </row>
    <row r="653" spans="1:6" ht="15.6" x14ac:dyDescent="0.3">
      <c r="A653" s="143" t="s">
        <v>889</v>
      </c>
      <c r="B653" s="144">
        <v>2</v>
      </c>
      <c r="C653" s="143">
        <v>102</v>
      </c>
      <c r="D653" s="155" t="s">
        <v>51</v>
      </c>
      <c r="E653" s="155"/>
      <c r="F653" s="149"/>
    </row>
    <row r="654" spans="1:6" ht="15.6" x14ac:dyDescent="0.3">
      <c r="A654" s="136" t="s">
        <v>883</v>
      </c>
      <c r="B654" s="137">
        <v>2</v>
      </c>
      <c r="C654" s="136">
        <v>10</v>
      </c>
      <c r="D654" s="156" t="s">
        <v>184</v>
      </c>
      <c r="E654" s="156"/>
      <c r="F654" s="149"/>
    </row>
    <row r="655" spans="1:6" ht="15.6" x14ac:dyDescent="0.3">
      <c r="A655" s="136" t="s">
        <v>889</v>
      </c>
      <c r="B655" s="137">
        <v>2</v>
      </c>
      <c r="C655" s="136">
        <v>21.4</v>
      </c>
      <c r="D655" s="156" t="s">
        <v>51</v>
      </c>
      <c r="E655" s="156"/>
      <c r="F655" s="150"/>
    </row>
    <row r="656" spans="1:6" ht="15.6" x14ac:dyDescent="0.3">
      <c r="A656" s="136" t="s">
        <v>884</v>
      </c>
      <c r="B656" s="137">
        <v>2</v>
      </c>
      <c r="C656" s="136">
        <v>3.6</v>
      </c>
      <c r="D656" s="137" t="s">
        <v>184</v>
      </c>
      <c r="E656" s="137"/>
      <c r="F656" s="149"/>
    </row>
    <row r="657" spans="1:6" ht="15.6" x14ac:dyDescent="0.3">
      <c r="A657" s="136" t="s">
        <v>885</v>
      </c>
      <c r="B657" s="137">
        <v>2</v>
      </c>
      <c r="C657" s="136">
        <v>2</v>
      </c>
      <c r="D657" s="137" t="s">
        <v>184</v>
      </c>
      <c r="E657" s="137"/>
      <c r="F657" s="149"/>
    </row>
    <row r="658" spans="1:6" x14ac:dyDescent="0.3">
      <c r="A658" s="136" t="s">
        <v>922</v>
      </c>
      <c r="B658" s="137">
        <v>2</v>
      </c>
      <c r="C658" s="136">
        <v>22.4</v>
      </c>
      <c r="D658" s="137" t="s">
        <v>184</v>
      </c>
      <c r="E658" s="137"/>
    </row>
    <row r="659" spans="1:6" x14ac:dyDescent="0.3">
      <c r="A659" s="136" t="s">
        <v>889</v>
      </c>
      <c r="B659" s="137">
        <v>2</v>
      </c>
      <c r="C659" s="136">
        <v>40</v>
      </c>
      <c r="D659" s="137" t="s">
        <v>51</v>
      </c>
      <c r="E659" s="137"/>
    </row>
    <row r="660" spans="1:6" ht="15.9" customHeight="1" x14ac:dyDescent="0.3">
      <c r="A660" s="136" t="s">
        <v>889</v>
      </c>
      <c r="B660" s="137">
        <v>2</v>
      </c>
      <c r="C660" s="136">
        <v>15.6</v>
      </c>
      <c r="D660" s="137" t="s">
        <v>184</v>
      </c>
      <c r="E660" s="137"/>
    </row>
    <row r="661" spans="1:6" ht="16.2" thickBot="1" x14ac:dyDescent="0.35">
      <c r="A661" s="213" t="s">
        <v>895</v>
      </c>
      <c r="B661" s="210"/>
      <c r="C661" s="214">
        <f>SUM(C653:C660)</f>
        <v>217</v>
      </c>
      <c r="D661" s="210"/>
      <c r="E661" s="212"/>
    </row>
    <row r="662" spans="1:6" ht="15.6" x14ac:dyDescent="0.3">
      <c r="A662" s="336" t="s">
        <v>997</v>
      </c>
      <c r="C662" s="338">
        <f>C661+C652+C636+C621</f>
        <v>983.05</v>
      </c>
      <c r="F662" s="149"/>
    </row>
    <row r="663" spans="1:6" ht="16.2" thickBot="1" x14ac:dyDescent="0.35">
      <c r="A663" s="337"/>
      <c r="C663" s="339"/>
      <c r="F663" s="149"/>
    </row>
    <row r="664" spans="1:6" ht="15.6" x14ac:dyDescent="0.3">
      <c r="F664" s="149"/>
    </row>
    <row r="665" spans="1:6" ht="15.6" x14ac:dyDescent="0.3">
      <c r="F665" s="149"/>
    </row>
    <row r="666" spans="1:6" ht="16.2" thickBot="1" x14ac:dyDescent="0.35">
      <c r="F666" s="149"/>
    </row>
    <row r="667" spans="1:6" ht="15.6" x14ac:dyDescent="0.3">
      <c r="A667" s="327" t="s">
        <v>998</v>
      </c>
      <c r="B667" s="331" t="s">
        <v>177</v>
      </c>
      <c r="C667" s="331" t="s">
        <v>178</v>
      </c>
      <c r="D667" s="331" t="s">
        <v>179</v>
      </c>
      <c r="E667" s="331" t="s">
        <v>180</v>
      </c>
      <c r="F667" s="149"/>
    </row>
    <row r="668" spans="1:6" ht="16.2" thickBot="1" x14ac:dyDescent="0.35">
      <c r="A668" s="328"/>
      <c r="B668" s="331"/>
      <c r="C668" s="331"/>
      <c r="D668" s="331"/>
      <c r="E668" s="331"/>
      <c r="F668" s="149"/>
    </row>
    <row r="669" spans="1:6" ht="15.6" x14ac:dyDescent="0.3">
      <c r="A669" s="136" t="s">
        <v>258</v>
      </c>
      <c r="B669" s="137">
        <v>0</v>
      </c>
      <c r="C669" s="136">
        <v>177.2</v>
      </c>
      <c r="D669" s="137" t="s">
        <v>51</v>
      </c>
      <c r="E669" s="137"/>
      <c r="F669" s="149"/>
    </row>
    <row r="670" spans="1:6" ht="15.6" x14ac:dyDescent="0.3">
      <c r="A670" s="136" t="s">
        <v>239</v>
      </c>
      <c r="B670" s="137">
        <v>0</v>
      </c>
      <c r="C670" s="136"/>
      <c r="D670" s="148"/>
      <c r="E670" s="148"/>
      <c r="F670" s="149"/>
    </row>
    <row r="671" spans="1:6" ht="15.6" x14ac:dyDescent="0.3">
      <c r="A671" s="136" t="s">
        <v>993</v>
      </c>
      <c r="B671" s="137">
        <v>0</v>
      </c>
      <c r="C671" s="136">
        <v>6.6</v>
      </c>
      <c r="D671" s="148"/>
      <c r="E671" s="148"/>
      <c r="F671" s="150"/>
    </row>
    <row r="672" spans="1:6" ht="15.6" x14ac:dyDescent="0.3">
      <c r="A672" s="136" t="s">
        <v>904</v>
      </c>
      <c r="B672" s="137">
        <v>0</v>
      </c>
      <c r="C672" s="136">
        <v>5</v>
      </c>
      <c r="D672" s="137" t="s">
        <v>184</v>
      </c>
      <c r="E672" s="137"/>
      <c r="F672" s="149"/>
    </row>
    <row r="673" spans="1:6" ht="15.6" x14ac:dyDescent="0.3">
      <c r="A673" s="136" t="s">
        <v>884</v>
      </c>
      <c r="B673" s="137">
        <v>0</v>
      </c>
      <c r="C673" s="136">
        <v>2.8</v>
      </c>
      <c r="D673" s="137" t="s">
        <v>184</v>
      </c>
      <c r="E673" s="137"/>
      <c r="F673" s="150"/>
    </row>
    <row r="674" spans="1:6" ht="15.6" x14ac:dyDescent="0.3">
      <c r="A674" s="136" t="s">
        <v>885</v>
      </c>
      <c r="B674" s="137">
        <v>0</v>
      </c>
      <c r="C674" s="136">
        <v>1.5</v>
      </c>
      <c r="D674" s="137" t="s">
        <v>184</v>
      </c>
      <c r="E674" s="137"/>
      <c r="F674" s="149"/>
    </row>
    <row r="675" spans="1:6" ht="15.6" x14ac:dyDescent="0.3">
      <c r="A675" s="136" t="s">
        <v>896</v>
      </c>
      <c r="B675" s="137">
        <v>0</v>
      </c>
      <c r="C675" s="136">
        <v>8.4</v>
      </c>
      <c r="D675" s="137" t="s">
        <v>51</v>
      </c>
      <c r="E675" s="137"/>
      <c r="F675" s="149"/>
    </row>
    <row r="676" spans="1:6" x14ac:dyDescent="0.3">
      <c r="A676" s="136" t="s">
        <v>999</v>
      </c>
      <c r="B676" s="137">
        <v>0</v>
      </c>
      <c r="C676" s="136">
        <v>1.7</v>
      </c>
      <c r="D676" s="137" t="s">
        <v>51</v>
      </c>
      <c r="E676" s="137"/>
    </row>
    <row r="677" spans="1:6" ht="16.2" thickBot="1" x14ac:dyDescent="0.35">
      <c r="A677" s="213" t="s">
        <v>891</v>
      </c>
      <c r="B677" s="210"/>
      <c r="C677" s="214">
        <f>SUM(C669:C676)</f>
        <v>203.2</v>
      </c>
      <c r="D677" s="210"/>
      <c r="E677" s="212"/>
    </row>
    <row r="678" spans="1:6" x14ac:dyDescent="0.3">
      <c r="A678" s="143" t="s">
        <v>258</v>
      </c>
      <c r="B678" s="144">
        <v>1</v>
      </c>
      <c r="C678" s="143">
        <v>145</v>
      </c>
      <c r="D678" s="144" t="s">
        <v>51</v>
      </c>
      <c r="E678" s="144"/>
    </row>
    <row r="679" spans="1:6" x14ac:dyDescent="0.3">
      <c r="A679" s="136" t="s">
        <v>239</v>
      </c>
      <c r="B679" s="137">
        <v>1</v>
      </c>
      <c r="C679" s="136"/>
      <c r="D679" s="137" t="s">
        <v>80</v>
      </c>
      <c r="E679" s="137"/>
    </row>
    <row r="680" spans="1:6" ht="16.2" thickBot="1" x14ac:dyDescent="0.35">
      <c r="A680" s="213" t="s">
        <v>894</v>
      </c>
      <c r="B680" s="210"/>
      <c r="C680" s="214">
        <f>C678+C679</f>
        <v>145</v>
      </c>
      <c r="D680" s="210"/>
      <c r="E680" s="212"/>
    </row>
    <row r="681" spans="1:6" ht="15.6" x14ac:dyDescent="0.3">
      <c r="A681" s="336" t="s">
        <v>1000</v>
      </c>
      <c r="C681" s="338">
        <f>C677+C680</f>
        <v>348.2</v>
      </c>
      <c r="F681" s="149"/>
    </row>
    <row r="682" spans="1:6" ht="16.2" thickBot="1" x14ac:dyDescent="0.35">
      <c r="A682" s="337"/>
      <c r="C682" s="339"/>
      <c r="F682" s="149"/>
    </row>
    <row r="683" spans="1:6" ht="15.6" x14ac:dyDescent="0.3">
      <c r="F683" s="149"/>
    </row>
    <row r="684" spans="1:6" ht="15.6" x14ac:dyDescent="0.3">
      <c r="F684" s="149"/>
    </row>
    <row r="685" spans="1:6" ht="16.2" thickBot="1" x14ac:dyDescent="0.35">
      <c r="F685" s="149"/>
    </row>
    <row r="686" spans="1:6" ht="15.6" x14ac:dyDescent="0.3">
      <c r="A686" s="327" t="s">
        <v>1001</v>
      </c>
      <c r="B686" s="331" t="s">
        <v>177</v>
      </c>
      <c r="C686" s="331" t="s">
        <v>178</v>
      </c>
      <c r="D686" s="331" t="s">
        <v>179</v>
      </c>
      <c r="E686" s="331" t="s">
        <v>180</v>
      </c>
      <c r="F686" s="149"/>
    </row>
    <row r="687" spans="1:6" ht="16.2" thickBot="1" x14ac:dyDescent="0.35">
      <c r="A687" s="328"/>
      <c r="B687" s="331"/>
      <c r="C687" s="331"/>
      <c r="D687" s="331"/>
      <c r="E687" s="331"/>
      <c r="F687" s="149"/>
    </row>
    <row r="688" spans="1:6" ht="15.6" x14ac:dyDescent="0.3">
      <c r="A688" s="143" t="s">
        <v>1002</v>
      </c>
      <c r="B688" s="144">
        <v>0</v>
      </c>
      <c r="C688" s="143">
        <v>59.4</v>
      </c>
      <c r="D688" s="144" t="s">
        <v>51</v>
      </c>
      <c r="E688" s="144"/>
      <c r="F688" s="149"/>
    </row>
    <row r="689" spans="1:6" ht="15.6" x14ac:dyDescent="0.3">
      <c r="A689" s="136" t="s">
        <v>993</v>
      </c>
      <c r="B689" s="137">
        <v>0</v>
      </c>
      <c r="C689" s="136">
        <v>7.4</v>
      </c>
      <c r="D689" s="137" t="s">
        <v>1003</v>
      </c>
      <c r="E689" s="137"/>
      <c r="F689" s="149"/>
    </row>
    <row r="690" spans="1:6" ht="15.6" x14ac:dyDescent="0.3">
      <c r="A690" s="136" t="s">
        <v>239</v>
      </c>
      <c r="B690" s="137">
        <v>0</v>
      </c>
      <c r="C690" s="136"/>
      <c r="D690" s="148"/>
      <c r="E690" s="148"/>
      <c r="F690" s="149"/>
    </row>
    <row r="691" spans="1:6" ht="15.6" x14ac:dyDescent="0.3">
      <c r="A691" s="136" t="s">
        <v>1002</v>
      </c>
      <c r="B691" s="137">
        <v>0</v>
      </c>
      <c r="C691" s="136">
        <v>101.6</v>
      </c>
      <c r="D691" s="148"/>
      <c r="E691" s="148"/>
      <c r="F691" s="149"/>
    </row>
    <row r="692" spans="1:6" ht="15.6" x14ac:dyDescent="0.3">
      <c r="A692" s="136" t="s">
        <v>922</v>
      </c>
      <c r="B692" s="137">
        <v>0</v>
      </c>
      <c r="C692" s="136">
        <v>40.9</v>
      </c>
      <c r="D692" s="137" t="s">
        <v>184</v>
      </c>
      <c r="E692" s="137"/>
      <c r="F692" s="149"/>
    </row>
    <row r="693" spans="1:6" ht="15.6" x14ac:dyDescent="0.3">
      <c r="A693" s="136" t="s">
        <v>883</v>
      </c>
      <c r="B693" s="137">
        <v>0</v>
      </c>
      <c r="C693" s="136">
        <v>3.5</v>
      </c>
      <c r="D693" s="137" t="s">
        <v>184</v>
      </c>
      <c r="E693" s="137"/>
      <c r="F693" s="150"/>
    </row>
    <row r="694" spans="1:6" ht="15.6" x14ac:dyDescent="0.3">
      <c r="A694" s="136" t="s">
        <v>892</v>
      </c>
      <c r="B694" s="137">
        <v>0</v>
      </c>
      <c r="C694" s="136">
        <v>0.8</v>
      </c>
      <c r="D694" s="137" t="s">
        <v>184</v>
      </c>
      <c r="E694" s="137"/>
      <c r="F694" s="149"/>
    </row>
    <row r="695" spans="1:6" ht="15.6" x14ac:dyDescent="0.3">
      <c r="A695" s="136" t="s">
        <v>904</v>
      </c>
      <c r="B695" s="137">
        <v>0</v>
      </c>
      <c r="C695" s="136">
        <v>5.2</v>
      </c>
      <c r="D695" s="137" t="s">
        <v>184</v>
      </c>
      <c r="E695" s="137"/>
      <c r="F695" s="149"/>
    </row>
    <row r="696" spans="1:6" ht="15.6" x14ac:dyDescent="0.3">
      <c r="A696" s="136" t="s">
        <v>968</v>
      </c>
      <c r="B696" s="137">
        <v>0</v>
      </c>
      <c r="C696" s="136">
        <v>10.7</v>
      </c>
      <c r="D696" s="137" t="s">
        <v>184</v>
      </c>
      <c r="E696" s="137"/>
      <c r="F696" s="149"/>
    </row>
    <row r="697" spans="1:6" ht="15.6" x14ac:dyDescent="0.3">
      <c r="A697" s="136" t="s">
        <v>885</v>
      </c>
      <c r="B697" s="137">
        <v>0</v>
      </c>
      <c r="C697" s="136">
        <v>1.8</v>
      </c>
      <c r="D697" s="137" t="s">
        <v>184</v>
      </c>
      <c r="E697" s="137"/>
      <c r="F697" s="149"/>
    </row>
    <row r="698" spans="1:6" ht="15.6" x14ac:dyDescent="0.3">
      <c r="A698" s="136" t="s">
        <v>884</v>
      </c>
      <c r="B698" s="137">
        <v>0</v>
      </c>
      <c r="C698" s="136">
        <v>1.8</v>
      </c>
      <c r="D698" s="137" t="s">
        <v>184</v>
      </c>
      <c r="E698" s="137"/>
      <c r="F698" s="149"/>
    </row>
    <row r="699" spans="1:6" ht="16.2" thickBot="1" x14ac:dyDescent="0.35">
      <c r="A699" s="213" t="s">
        <v>891</v>
      </c>
      <c r="B699" s="210"/>
      <c r="C699" s="214">
        <f>SUM(C688:C698)</f>
        <v>233.1</v>
      </c>
      <c r="D699" s="210"/>
      <c r="E699" s="212"/>
    </row>
    <row r="700" spans="1:6" ht="15.6" x14ac:dyDescent="0.3">
      <c r="A700" s="143" t="s">
        <v>943</v>
      </c>
      <c r="B700" s="144">
        <v>1</v>
      </c>
      <c r="C700" s="143">
        <v>59</v>
      </c>
      <c r="D700" s="144" t="s">
        <v>51</v>
      </c>
      <c r="E700" s="144"/>
      <c r="F700" s="150"/>
    </row>
    <row r="701" spans="1:6" ht="15.6" x14ac:dyDescent="0.3">
      <c r="A701" s="136" t="s">
        <v>883</v>
      </c>
      <c r="B701" s="137">
        <v>1</v>
      </c>
      <c r="C701" s="136">
        <v>27.5</v>
      </c>
      <c r="D701" s="137" t="s">
        <v>184</v>
      </c>
      <c r="E701" s="137"/>
      <c r="F701" s="149"/>
    </row>
    <row r="702" spans="1:6" ht="15.6" x14ac:dyDescent="0.3">
      <c r="A702" s="136" t="s">
        <v>239</v>
      </c>
      <c r="B702" s="137">
        <v>1</v>
      </c>
      <c r="C702" s="136"/>
      <c r="D702" s="137" t="s">
        <v>80</v>
      </c>
      <c r="E702" s="137"/>
      <c r="F702" s="149"/>
    </row>
    <row r="703" spans="1:6" x14ac:dyDescent="0.3">
      <c r="A703" s="136" t="s">
        <v>1004</v>
      </c>
      <c r="B703" s="137">
        <v>1</v>
      </c>
      <c r="C703" s="136">
        <v>41</v>
      </c>
      <c r="D703" s="137" t="s">
        <v>51</v>
      </c>
      <c r="E703" s="137"/>
    </row>
    <row r="704" spans="1:6" x14ac:dyDescent="0.3">
      <c r="A704" s="136" t="s">
        <v>1004</v>
      </c>
      <c r="B704" s="137">
        <v>1</v>
      </c>
      <c r="C704" s="136">
        <v>59.5</v>
      </c>
      <c r="D704" s="137" t="s">
        <v>51</v>
      </c>
      <c r="E704" s="137"/>
    </row>
    <row r="705" spans="1:6" x14ac:dyDescent="0.3">
      <c r="A705" s="136" t="s">
        <v>1004</v>
      </c>
      <c r="B705" s="137">
        <v>1</v>
      </c>
      <c r="C705" s="136">
        <v>39.6</v>
      </c>
      <c r="D705" s="137" t="s">
        <v>51</v>
      </c>
      <c r="E705" s="137"/>
    </row>
    <row r="706" spans="1:6" ht="16.2" thickBot="1" x14ac:dyDescent="0.35">
      <c r="A706" s="213" t="s">
        <v>894</v>
      </c>
      <c r="B706" s="210"/>
      <c r="C706" s="214">
        <f>SUM(C700:C705)</f>
        <v>226.6</v>
      </c>
      <c r="D706" s="210"/>
      <c r="E706" s="212"/>
    </row>
    <row r="707" spans="1:6" ht="15.6" x14ac:dyDescent="0.3">
      <c r="A707" s="336" t="s">
        <v>1005</v>
      </c>
      <c r="C707" s="338">
        <f>C699+C706</f>
        <v>459.7</v>
      </c>
      <c r="F707" s="149"/>
    </row>
    <row r="708" spans="1:6" ht="16.2" thickBot="1" x14ac:dyDescent="0.35">
      <c r="A708" s="337"/>
      <c r="C708" s="339"/>
      <c r="F708" s="149"/>
    </row>
    <row r="709" spans="1:6" ht="15.6" x14ac:dyDescent="0.3">
      <c r="F709" s="149"/>
    </row>
    <row r="710" spans="1:6" ht="15.6" x14ac:dyDescent="0.3">
      <c r="F710" s="149"/>
    </row>
    <row r="711" spans="1:6" ht="16.2" thickBot="1" x14ac:dyDescent="0.35">
      <c r="F711" s="149"/>
    </row>
    <row r="712" spans="1:6" ht="15.6" x14ac:dyDescent="0.3">
      <c r="A712" s="327" t="s">
        <v>1006</v>
      </c>
      <c r="B712" s="331" t="s">
        <v>177</v>
      </c>
      <c r="C712" s="331" t="s">
        <v>178</v>
      </c>
      <c r="D712" s="331" t="s">
        <v>179</v>
      </c>
      <c r="E712" s="331" t="s">
        <v>180</v>
      </c>
      <c r="F712" s="149"/>
    </row>
    <row r="713" spans="1:6" ht="16.2" thickBot="1" x14ac:dyDescent="0.35">
      <c r="A713" s="328"/>
      <c r="B713" s="331"/>
      <c r="C713" s="331"/>
      <c r="D713" s="331"/>
      <c r="E713" s="331"/>
      <c r="F713" s="149"/>
    </row>
    <row r="714" spans="1:6" ht="15.6" x14ac:dyDescent="0.3">
      <c r="A714" s="136" t="s">
        <v>887</v>
      </c>
      <c r="B714" s="137">
        <v>-1</v>
      </c>
      <c r="C714" s="136">
        <v>11.66</v>
      </c>
      <c r="D714" s="137" t="s">
        <v>136</v>
      </c>
      <c r="E714" s="137"/>
      <c r="F714" s="149"/>
    </row>
    <row r="715" spans="1:6" ht="15.6" x14ac:dyDescent="0.3">
      <c r="A715" s="136" t="s">
        <v>930</v>
      </c>
      <c r="B715" s="137">
        <v>-1</v>
      </c>
      <c r="C715" s="136">
        <v>54.6</v>
      </c>
      <c r="D715" s="137" t="s">
        <v>184</v>
      </c>
      <c r="E715" s="137"/>
      <c r="F715" s="149"/>
    </row>
    <row r="716" spans="1:6" ht="15.6" x14ac:dyDescent="0.3">
      <c r="A716" s="136" t="s">
        <v>903</v>
      </c>
      <c r="B716" s="137">
        <v>-1</v>
      </c>
      <c r="C716" s="136">
        <v>38</v>
      </c>
      <c r="D716" s="137" t="s">
        <v>184</v>
      </c>
      <c r="E716" s="137"/>
      <c r="F716" s="149"/>
    </row>
    <row r="717" spans="1:6" ht="15.6" x14ac:dyDescent="0.3">
      <c r="A717" s="136" t="s">
        <v>896</v>
      </c>
      <c r="B717" s="137">
        <v>-1</v>
      </c>
      <c r="C717" s="136">
        <v>23.9</v>
      </c>
      <c r="D717" s="137" t="s">
        <v>184</v>
      </c>
      <c r="E717" s="137"/>
      <c r="F717" s="149"/>
    </row>
    <row r="718" spans="1:6" ht="15.6" x14ac:dyDescent="0.3">
      <c r="A718" s="136" t="s">
        <v>130</v>
      </c>
      <c r="B718" s="137">
        <v>-1</v>
      </c>
      <c r="C718" s="136">
        <v>6.26</v>
      </c>
      <c r="D718" s="137" t="s">
        <v>184</v>
      </c>
      <c r="E718" s="137"/>
      <c r="F718" s="149"/>
    </row>
    <row r="719" spans="1:6" ht="15.6" x14ac:dyDescent="0.3">
      <c r="A719" s="136" t="s">
        <v>916</v>
      </c>
      <c r="B719" s="137">
        <v>-1</v>
      </c>
      <c r="C719" s="136">
        <v>8.85</v>
      </c>
      <c r="D719" s="137" t="s">
        <v>184</v>
      </c>
      <c r="E719" s="137"/>
      <c r="F719" s="149"/>
    </row>
    <row r="720" spans="1:6" ht="15.6" x14ac:dyDescent="0.3">
      <c r="A720" s="136" t="s">
        <v>916</v>
      </c>
      <c r="B720" s="137">
        <v>-1</v>
      </c>
      <c r="C720" s="136">
        <v>8.85</v>
      </c>
      <c r="D720" s="137" t="s">
        <v>184</v>
      </c>
      <c r="E720" s="137"/>
      <c r="F720" s="149"/>
    </row>
    <row r="721" spans="1:6" ht="15.6" x14ac:dyDescent="0.3">
      <c r="A721" s="136" t="s">
        <v>1007</v>
      </c>
      <c r="B721" s="137">
        <v>-1</v>
      </c>
      <c r="C721" s="136">
        <v>24</v>
      </c>
      <c r="D721" s="137" t="s">
        <v>184</v>
      </c>
      <c r="E721" s="137"/>
      <c r="F721" s="149"/>
    </row>
    <row r="722" spans="1:6" ht="15.6" x14ac:dyDescent="0.3">
      <c r="A722" s="136" t="s">
        <v>130</v>
      </c>
      <c r="B722" s="137">
        <v>-1</v>
      </c>
      <c r="C722" s="136">
        <v>6.37</v>
      </c>
      <c r="D722" s="137" t="s">
        <v>184</v>
      </c>
      <c r="E722" s="137"/>
      <c r="F722" s="149"/>
    </row>
    <row r="723" spans="1:6" ht="15.6" x14ac:dyDescent="0.3">
      <c r="A723" s="136" t="s">
        <v>896</v>
      </c>
      <c r="B723" s="137">
        <v>-1</v>
      </c>
      <c r="C723" s="136">
        <v>30.67</v>
      </c>
      <c r="D723" s="137" t="s">
        <v>184</v>
      </c>
      <c r="E723" s="137"/>
      <c r="F723" s="149"/>
    </row>
    <row r="724" spans="1:6" ht="15.6" x14ac:dyDescent="0.3">
      <c r="A724" s="136" t="s">
        <v>130</v>
      </c>
      <c r="B724" s="137">
        <v>-1</v>
      </c>
      <c r="C724" s="136">
        <v>6.22</v>
      </c>
      <c r="D724" s="137" t="s">
        <v>184</v>
      </c>
      <c r="E724" s="137"/>
      <c r="F724" s="149"/>
    </row>
    <row r="725" spans="1:6" ht="15.6" x14ac:dyDescent="0.3">
      <c r="A725" s="136" t="s">
        <v>130</v>
      </c>
      <c r="B725" s="137">
        <v>-1</v>
      </c>
      <c r="C725" s="136">
        <v>6.22</v>
      </c>
      <c r="D725" s="137" t="s">
        <v>184</v>
      </c>
      <c r="E725" s="137"/>
      <c r="F725" s="149"/>
    </row>
    <row r="726" spans="1:6" ht="15.6" x14ac:dyDescent="0.3">
      <c r="A726" s="136" t="s">
        <v>896</v>
      </c>
      <c r="B726" s="137">
        <v>-1</v>
      </c>
      <c r="C726" s="136">
        <v>30.67</v>
      </c>
      <c r="D726" s="137" t="s">
        <v>184</v>
      </c>
      <c r="E726" s="137"/>
      <c r="F726" s="149"/>
    </row>
    <row r="727" spans="1:6" ht="15.6" x14ac:dyDescent="0.3">
      <c r="A727" s="136" t="s">
        <v>941</v>
      </c>
      <c r="B727" s="137">
        <v>-1</v>
      </c>
      <c r="C727" s="136">
        <v>8.5500000000000007</v>
      </c>
      <c r="D727" s="137" t="s">
        <v>184</v>
      </c>
      <c r="E727" s="137"/>
      <c r="F727" s="149"/>
    </row>
    <row r="728" spans="1:6" ht="15.6" x14ac:dyDescent="0.3">
      <c r="A728" s="136" t="s">
        <v>885</v>
      </c>
      <c r="B728" s="137">
        <v>-1</v>
      </c>
      <c r="C728" s="136">
        <v>1.67</v>
      </c>
      <c r="D728" s="137" t="s">
        <v>184</v>
      </c>
      <c r="E728" s="137"/>
      <c r="F728" s="149"/>
    </row>
    <row r="729" spans="1:6" ht="15.6" x14ac:dyDescent="0.3">
      <c r="A729" s="136" t="s">
        <v>884</v>
      </c>
      <c r="B729" s="137">
        <v>-1</v>
      </c>
      <c r="C729" s="136">
        <v>1.67</v>
      </c>
      <c r="D729" s="137" t="s">
        <v>184</v>
      </c>
      <c r="E729" s="137"/>
      <c r="F729" s="149"/>
    </row>
    <row r="730" spans="1:6" ht="15.6" x14ac:dyDescent="0.3">
      <c r="A730" s="136" t="s">
        <v>931</v>
      </c>
      <c r="B730" s="137">
        <v>-1</v>
      </c>
      <c r="C730" s="136">
        <v>4.79</v>
      </c>
      <c r="D730" s="137" t="s">
        <v>184</v>
      </c>
      <c r="E730" s="137"/>
      <c r="F730" s="149"/>
    </row>
    <row r="731" spans="1:6" ht="15.6" x14ac:dyDescent="0.3">
      <c r="A731" s="136" t="s">
        <v>1008</v>
      </c>
      <c r="B731" s="137">
        <v>-1</v>
      </c>
      <c r="C731" s="136">
        <v>9.6999999999999993</v>
      </c>
      <c r="D731" s="137" t="s">
        <v>184</v>
      </c>
      <c r="E731" s="137"/>
      <c r="F731" s="150"/>
    </row>
    <row r="732" spans="1:6" ht="15.6" x14ac:dyDescent="0.3">
      <c r="A732" s="136" t="s">
        <v>892</v>
      </c>
      <c r="B732" s="137">
        <v>-1</v>
      </c>
      <c r="C732" s="136">
        <v>25.3</v>
      </c>
      <c r="D732" s="137" t="s">
        <v>80</v>
      </c>
      <c r="E732" s="137"/>
      <c r="F732" s="149"/>
    </row>
    <row r="733" spans="1:6" ht="15.6" x14ac:dyDescent="0.3">
      <c r="A733" s="136" t="s">
        <v>903</v>
      </c>
      <c r="B733" s="137">
        <v>-1</v>
      </c>
      <c r="C733" s="136">
        <v>42.5</v>
      </c>
      <c r="D733" s="137" t="s">
        <v>80</v>
      </c>
      <c r="E733" s="137"/>
      <c r="F733" s="149"/>
    </row>
    <row r="734" spans="1:6" ht="15.6" x14ac:dyDescent="0.3">
      <c r="A734" s="136" t="s">
        <v>903</v>
      </c>
      <c r="B734" s="137">
        <v>-1</v>
      </c>
      <c r="C734" s="136">
        <v>25.37</v>
      </c>
      <c r="D734" s="137" t="s">
        <v>80</v>
      </c>
      <c r="E734" s="137"/>
      <c r="F734" s="149"/>
    </row>
    <row r="735" spans="1:6" ht="15.6" x14ac:dyDescent="0.3">
      <c r="A735" s="136" t="s">
        <v>917</v>
      </c>
      <c r="B735" s="137">
        <v>-1</v>
      </c>
      <c r="C735" s="136">
        <v>310.8</v>
      </c>
      <c r="D735" s="137" t="s">
        <v>51</v>
      </c>
      <c r="E735" s="137"/>
      <c r="F735" s="149"/>
    </row>
    <row r="736" spans="1:6" ht="15.6" x14ac:dyDescent="0.3">
      <c r="A736" s="136" t="s">
        <v>917</v>
      </c>
      <c r="B736" s="137">
        <v>-1</v>
      </c>
      <c r="C736" s="136">
        <v>310.8</v>
      </c>
      <c r="D736" s="137" t="s">
        <v>51</v>
      </c>
      <c r="E736" s="137"/>
      <c r="F736" s="149"/>
    </row>
    <row r="737" spans="1:6" ht="16.2" thickBot="1" x14ac:dyDescent="0.35">
      <c r="A737" s="213" t="s">
        <v>919</v>
      </c>
      <c r="B737" s="210"/>
      <c r="C737" s="214">
        <f>SUM(C714:C736)</f>
        <v>997.42000000000007</v>
      </c>
      <c r="D737" s="210"/>
      <c r="E737" s="212"/>
    </row>
    <row r="738" spans="1:6" ht="15.6" x14ac:dyDescent="0.3">
      <c r="A738" s="143" t="s">
        <v>1009</v>
      </c>
      <c r="B738" s="144">
        <v>0</v>
      </c>
      <c r="C738" s="143">
        <v>26.6</v>
      </c>
      <c r="D738" s="144" t="s">
        <v>131</v>
      </c>
      <c r="E738" s="144"/>
      <c r="F738" s="149"/>
    </row>
    <row r="739" spans="1:6" ht="15.6" x14ac:dyDescent="0.3">
      <c r="A739" s="136" t="s">
        <v>887</v>
      </c>
      <c r="B739" s="137">
        <v>0</v>
      </c>
      <c r="C739" s="136">
        <v>2</v>
      </c>
      <c r="D739" s="137" t="s">
        <v>184</v>
      </c>
      <c r="E739" s="137"/>
      <c r="F739" s="149"/>
    </row>
    <row r="740" spans="1:6" ht="15.6" x14ac:dyDescent="0.3">
      <c r="A740" s="136" t="s">
        <v>904</v>
      </c>
      <c r="B740" s="137">
        <v>0</v>
      </c>
      <c r="C740" s="136">
        <v>13.44</v>
      </c>
      <c r="D740" s="137" t="s">
        <v>184</v>
      </c>
      <c r="E740" s="137"/>
      <c r="F740" s="149"/>
    </row>
    <row r="741" spans="1:6" ht="15.6" x14ac:dyDescent="0.3">
      <c r="A741" s="136" t="s">
        <v>1010</v>
      </c>
      <c r="B741" s="137">
        <v>0</v>
      </c>
      <c r="C741" s="136">
        <v>9.9</v>
      </c>
      <c r="D741" s="137" t="s">
        <v>184</v>
      </c>
      <c r="E741" s="137"/>
      <c r="F741" s="149"/>
    </row>
    <row r="742" spans="1:6" ht="15.6" x14ac:dyDescent="0.3">
      <c r="A742" s="136" t="s">
        <v>884</v>
      </c>
      <c r="B742" s="137">
        <v>0</v>
      </c>
      <c r="C742" s="136">
        <v>1.86</v>
      </c>
      <c r="D742" s="137" t="s">
        <v>184</v>
      </c>
      <c r="E742" s="137"/>
      <c r="F742" s="150"/>
    </row>
    <row r="743" spans="1:6" ht="15.6" x14ac:dyDescent="0.3">
      <c r="A743" s="136" t="s">
        <v>1011</v>
      </c>
      <c r="B743" s="137">
        <v>0</v>
      </c>
      <c r="C743" s="136">
        <v>10.1</v>
      </c>
      <c r="D743" s="137" t="s">
        <v>184</v>
      </c>
      <c r="E743" s="137"/>
      <c r="F743" s="149"/>
    </row>
    <row r="744" spans="1:6" ht="15.6" x14ac:dyDescent="0.3">
      <c r="A744" s="136" t="s">
        <v>884</v>
      </c>
      <c r="B744" s="137">
        <v>0</v>
      </c>
      <c r="C744" s="136">
        <v>1.86</v>
      </c>
      <c r="D744" s="137" t="s">
        <v>184</v>
      </c>
      <c r="E744" s="137"/>
      <c r="F744" s="149"/>
    </row>
    <row r="745" spans="1:6" x14ac:dyDescent="0.3">
      <c r="A745" s="136" t="s">
        <v>53</v>
      </c>
      <c r="B745" s="137">
        <v>0</v>
      </c>
      <c r="C745" s="136">
        <v>112.4</v>
      </c>
      <c r="D745" s="137" t="s">
        <v>80</v>
      </c>
      <c r="E745" s="137"/>
    </row>
    <row r="746" spans="1:6" x14ac:dyDescent="0.3">
      <c r="A746" s="136" t="s">
        <v>239</v>
      </c>
      <c r="B746" s="137">
        <v>0</v>
      </c>
      <c r="C746" s="136"/>
      <c r="D746" s="137" t="s">
        <v>80</v>
      </c>
      <c r="E746" s="137"/>
    </row>
    <row r="747" spans="1:6" x14ac:dyDescent="0.3">
      <c r="A747" s="136" t="s">
        <v>1012</v>
      </c>
      <c r="B747" s="137">
        <v>0</v>
      </c>
      <c r="C747" s="136">
        <v>124.8</v>
      </c>
      <c r="D747" s="137" t="s">
        <v>80</v>
      </c>
      <c r="E747" s="137"/>
    </row>
    <row r="748" spans="1:6" ht="16.2" thickBot="1" x14ac:dyDescent="0.35">
      <c r="A748" s="213" t="s">
        <v>891</v>
      </c>
      <c r="B748" s="210"/>
      <c r="C748" s="214">
        <f>SUM(C738:C747)</f>
        <v>302.96000000000004</v>
      </c>
      <c r="D748" s="210"/>
      <c r="E748" s="212"/>
    </row>
    <row r="749" spans="1:6" ht="15.6" x14ac:dyDescent="0.3">
      <c r="A749" s="336" t="s">
        <v>1013</v>
      </c>
      <c r="C749" s="338">
        <f>C737+C748</f>
        <v>1300.3800000000001</v>
      </c>
      <c r="F749" s="149"/>
    </row>
    <row r="750" spans="1:6" ht="16.2" thickBot="1" x14ac:dyDescent="0.35">
      <c r="A750" s="337"/>
      <c r="C750" s="339"/>
      <c r="F750" s="149"/>
    </row>
    <row r="751" spans="1:6" ht="15.6" x14ac:dyDescent="0.3">
      <c r="F751" s="149"/>
    </row>
    <row r="752" spans="1:6" ht="15.6" x14ac:dyDescent="0.3">
      <c r="F752" s="149"/>
    </row>
    <row r="753" spans="1:6" ht="16.2" thickBot="1" x14ac:dyDescent="0.35">
      <c r="F753" s="150"/>
    </row>
    <row r="754" spans="1:6" ht="15.6" x14ac:dyDescent="0.3">
      <c r="A754" s="327" t="s">
        <v>1014</v>
      </c>
      <c r="B754" s="331" t="s">
        <v>177</v>
      </c>
      <c r="C754" s="331" t="s">
        <v>178</v>
      </c>
      <c r="D754" s="331" t="s">
        <v>179</v>
      </c>
      <c r="E754" s="331" t="s">
        <v>180</v>
      </c>
      <c r="F754" s="149"/>
    </row>
    <row r="755" spans="1:6" ht="16.2" thickBot="1" x14ac:dyDescent="0.35">
      <c r="A755" s="328"/>
      <c r="B755" s="331"/>
      <c r="C755" s="331"/>
      <c r="D755" s="331"/>
      <c r="E755" s="331"/>
      <c r="F755" s="149"/>
    </row>
    <row r="756" spans="1:6" x14ac:dyDescent="0.3">
      <c r="A756" s="136" t="s">
        <v>1015</v>
      </c>
      <c r="B756" s="137">
        <v>0</v>
      </c>
      <c r="C756" s="136">
        <v>30</v>
      </c>
      <c r="D756" s="137" t="s">
        <v>184</v>
      </c>
      <c r="E756" s="137"/>
    </row>
    <row r="757" spans="1:6" x14ac:dyDescent="0.3">
      <c r="A757" s="136" t="s">
        <v>1016</v>
      </c>
      <c r="B757" s="137">
        <v>0</v>
      </c>
      <c r="C757" s="136">
        <v>2.1</v>
      </c>
      <c r="D757" s="137" t="s">
        <v>184</v>
      </c>
      <c r="E757" s="137"/>
    </row>
    <row r="758" spans="1:6" ht="15" thickBot="1" x14ac:dyDescent="0.35">
      <c r="A758" s="141" t="s">
        <v>941</v>
      </c>
      <c r="B758" s="142">
        <v>0</v>
      </c>
      <c r="C758" s="141">
        <v>1.4</v>
      </c>
      <c r="D758" s="142" t="s">
        <v>184</v>
      </c>
      <c r="E758" s="142"/>
    </row>
    <row r="759" spans="1:6" ht="15.6" x14ac:dyDescent="0.3">
      <c r="A759" s="336" t="s">
        <v>1017</v>
      </c>
      <c r="C759" s="340">
        <f>SUM(C756:C758)</f>
        <v>33.5</v>
      </c>
      <c r="F759" s="149"/>
    </row>
    <row r="760" spans="1:6" ht="16.2" thickBot="1" x14ac:dyDescent="0.35">
      <c r="A760" s="337"/>
      <c r="C760" s="339"/>
      <c r="F760" s="149"/>
    </row>
    <row r="761" spans="1:6" ht="15.6" x14ac:dyDescent="0.3">
      <c r="F761" s="149"/>
    </row>
    <row r="762" spans="1:6" ht="15.6" x14ac:dyDescent="0.3">
      <c r="F762" s="149"/>
    </row>
    <row r="763" spans="1:6" ht="16.2" thickBot="1" x14ac:dyDescent="0.35">
      <c r="F763" s="149"/>
    </row>
    <row r="764" spans="1:6" ht="15.6" x14ac:dyDescent="0.3">
      <c r="A764" s="327" t="s">
        <v>1018</v>
      </c>
      <c r="B764" s="331" t="s">
        <v>177</v>
      </c>
      <c r="C764" s="331" t="s">
        <v>178</v>
      </c>
      <c r="D764" s="331" t="s">
        <v>179</v>
      </c>
      <c r="E764" s="331" t="s">
        <v>180</v>
      </c>
      <c r="F764" s="149"/>
    </row>
    <row r="765" spans="1:6" ht="16.2" thickBot="1" x14ac:dyDescent="0.35">
      <c r="A765" s="328"/>
      <c r="B765" s="331"/>
      <c r="C765" s="331"/>
      <c r="D765" s="331"/>
      <c r="E765" s="331"/>
      <c r="F765" s="149"/>
    </row>
    <row r="766" spans="1:6" ht="15.6" x14ac:dyDescent="0.3">
      <c r="A766" s="136" t="s">
        <v>922</v>
      </c>
      <c r="B766" s="137">
        <v>0</v>
      </c>
      <c r="C766" s="136">
        <v>49</v>
      </c>
      <c r="D766" s="137" t="s">
        <v>1019</v>
      </c>
      <c r="E766" s="137"/>
      <c r="F766" s="149"/>
    </row>
    <row r="767" spans="1:6" ht="15.6" x14ac:dyDescent="0.3">
      <c r="A767" s="136" t="s">
        <v>137</v>
      </c>
      <c r="B767" s="137">
        <v>0</v>
      </c>
      <c r="C767" s="136">
        <v>100.7</v>
      </c>
      <c r="D767" s="137" t="s">
        <v>184</v>
      </c>
      <c r="E767" s="137"/>
      <c r="F767" s="149"/>
    </row>
    <row r="768" spans="1:6" ht="15.6" x14ac:dyDescent="0.3">
      <c r="A768" s="136" t="s">
        <v>930</v>
      </c>
      <c r="B768" s="137">
        <v>0</v>
      </c>
      <c r="C768" s="136">
        <v>38.1</v>
      </c>
      <c r="D768" s="137" t="s">
        <v>184</v>
      </c>
      <c r="E768" s="137"/>
      <c r="F768" s="149"/>
    </row>
    <row r="769" spans="1:6" ht="15.6" x14ac:dyDescent="0.3">
      <c r="A769" s="136" t="s">
        <v>931</v>
      </c>
      <c r="B769" s="137">
        <v>0</v>
      </c>
      <c r="C769" s="136">
        <v>3.3</v>
      </c>
      <c r="D769" s="137" t="s">
        <v>184</v>
      </c>
      <c r="E769" s="137"/>
      <c r="F769" s="149"/>
    </row>
    <row r="770" spans="1:6" ht="15.6" x14ac:dyDescent="0.3">
      <c r="A770" s="136" t="s">
        <v>885</v>
      </c>
      <c r="B770" s="137">
        <v>0</v>
      </c>
      <c r="C770" s="136">
        <v>16.5</v>
      </c>
      <c r="D770" s="137" t="s">
        <v>184</v>
      </c>
      <c r="E770" s="137"/>
      <c r="F770" s="149"/>
    </row>
    <row r="771" spans="1:6" ht="15.6" x14ac:dyDescent="0.3">
      <c r="A771" s="136" t="s">
        <v>884</v>
      </c>
      <c r="B771" s="137">
        <v>0</v>
      </c>
      <c r="C771" s="136">
        <v>16.5</v>
      </c>
      <c r="D771" s="137" t="s">
        <v>184</v>
      </c>
      <c r="E771" s="137"/>
      <c r="F771" s="149"/>
    </row>
    <row r="772" spans="1:6" ht="15.6" x14ac:dyDescent="0.3">
      <c r="A772" s="136" t="s">
        <v>239</v>
      </c>
      <c r="B772" s="137">
        <v>0</v>
      </c>
      <c r="C772" s="136"/>
      <c r="D772" s="148"/>
      <c r="E772" s="148"/>
      <c r="F772" s="149"/>
    </row>
    <row r="773" spans="1:6" ht="15.6" x14ac:dyDescent="0.3">
      <c r="A773" s="136" t="s">
        <v>960</v>
      </c>
      <c r="B773" s="137">
        <v>0</v>
      </c>
      <c r="C773" s="136">
        <v>3</v>
      </c>
      <c r="D773" s="137" t="s">
        <v>51</v>
      </c>
      <c r="E773" s="137"/>
      <c r="F773" s="149"/>
    </row>
    <row r="774" spans="1:6" ht="15.6" x14ac:dyDescent="0.3">
      <c r="A774" s="136" t="s">
        <v>999</v>
      </c>
      <c r="B774" s="137">
        <v>0</v>
      </c>
      <c r="C774" s="136">
        <v>3.7</v>
      </c>
      <c r="D774" s="137" t="s">
        <v>184</v>
      </c>
      <c r="E774" s="137"/>
      <c r="F774" s="149"/>
    </row>
    <row r="775" spans="1:6" ht="15.6" x14ac:dyDescent="0.3">
      <c r="A775" s="136" t="s">
        <v>883</v>
      </c>
      <c r="B775" s="137">
        <v>0</v>
      </c>
      <c r="C775" s="136">
        <v>4.5</v>
      </c>
      <c r="D775" s="137" t="s">
        <v>184</v>
      </c>
      <c r="E775" s="137"/>
      <c r="F775" s="150"/>
    </row>
    <row r="776" spans="1:6" ht="15.6" x14ac:dyDescent="0.3">
      <c r="A776" s="136" t="s">
        <v>239</v>
      </c>
      <c r="B776" s="137">
        <v>0</v>
      </c>
      <c r="C776" s="136"/>
      <c r="D776" s="148"/>
      <c r="E776" s="148"/>
      <c r="F776" s="149"/>
    </row>
    <row r="777" spans="1:6" ht="15.6" x14ac:dyDescent="0.3">
      <c r="A777" s="136" t="s">
        <v>138</v>
      </c>
      <c r="B777" s="137">
        <v>0</v>
      </c>
      <c r="C777" s="136">
        <v>57.6</v>
      </c>
      <c r="D777" s="137" t="s">
        <v>184</v>
      </c>
      <c r="E777" s="137"/>
      <c r="F777" s="149"/>
    </row>
    <row r="778" spans="1:6" ht="15.6" x14ac:dyDescent="0.3">
      <c r="A778" s="136" t="s">
        <v>138</v>
      </c>
      <c r="B778" s="137">
        <v>0</v>
      </c>
      <c r="C778" s="136">
        <v>58.2</v>
      </c>
      <c r="D778" s="137" t="s">
        <v>184</v>
      </c>
      <c r="E778" s="137"/>
      <c r="F778" s="149"/>
    </row>
    <row r="779" spans="1:6" ht="15.6" x14ac:dyDescent="0.3">
      <c r="A779" s="136" t="s">
        <v>920</v>
      </c>
      <c r="B779" s="137">
        <v>0</v>
      </c>
      <c r="C779" s="136">
        <v>2</v>
      </c>
      <c r="D779" s="137" t="s">
        <v>184</v>
      </c>
      <c r="E779" s="137"/>
      <c r="F779" s="149"/>
    </row>
    <row r="780" spans="1:6" ht="15.6" x14ac:dyDescent="0.3">
      <c r="A780" s="136" t="s">
        <v>883</v>
      </c>
      <c r="B780" s="137">
        <v>0</v>
      </c>
      <c r="C780" s="136">
        <v>16.899999999999999</v>
      </c>
      <c r="D780" s="137" t="s">
        <v>184</v>
      </c>
      <c r="E780" s="137"/>
      <c r="F780" s="149"/>
    </row>
    <row r="781" spans="1:6" ht="16.2" thickBot="1" x14ac:dyDescent="0.35">
      <c r="A781" s="213" t="s">
        <v>891</v>
      </c>
      <c r="B781" s="210"/>
      <c r="C781" s="214">
        <f>SUM(C766:C780)</f>
        <v>369.99999999999994</v>
      </c>
      <c r="D781" s="210"/>
      <c r="E781" s="212"/>
    </row>
    <row r="782" spans="1:6" ht="15.6" x14ac:dyDescent="0.3">
      <c r="A782" s="143" t="s">
        <v>933</v>
      </c>
      <c r="B782" s="144">
        <v>1</v>
      </c>
      <c r="C782" s="143">
        <v>143</v>
      </c>
      <c r="D782" s="144" t="s">
        <v>51</v>
      </c>
      <c r="E782" s="144"/>
      <c r="F782" s="149"/>
    </row>
    <row r="783" spans="1:6" ht="15.6" x14ac:dyDescent="0.3">
      <c r="A783" s="136" t="s">
        <v>933</v>
      </c>
      <c r="B783" s="137">
        <v>1</v>
      </c>
      <c r="C783" s="136">
        <v>88.1</v>
      </c>
      <c r="D783" s="144" t="s">
        <v>51</v>
      </c>
      <c r="E783" s="137"/>
      <c r="F783" s="149"/>
    </row>
    <row r="784" spans="1:6" ht="15.6" x14ac:dyDescent="0.3">
      <c r="A784" s="136" t="s">
        <v>887</v>
      </c>
      <c r="B784" s="137">
        <v>1</v>
      </c>
      <c r="C784" s="136">
        <v>4.3</v>
      </c>
      <c r="D784" s="137" t="s">
        <v>184</v>
      </c>
      <c r="E784" s="137"/>
      <c r="F784" s="149"/>
    </row>
    <row r="785" spans="1:6" ht="15.6" x14ac:dyDescent="0.3">
      <c r="A785" s="136" t="s">
        <v>960</v>
      </c>
      <c r="B785" s="137">
        <v>1</v>
      </c>
      <c r="C785" s="136">
        <v>3.1</v>
      </c>
      <c r="D785" s="144" t="s">
        <v>51</v>
      </c>
      <c r="E785" s="137"/>
      <c r="F785" s="149"/>
    </row>
    <row r="786" spans="1:6" ht="15.6" x14ac:dyDescent="0.3">
      <c r="A786" s="136" t="s">
        <v>883</v>
      </c>
      <c r="B786" s="137">
        <v>1</v>
      </c>
      <c r="C786" s="136">
        <v>7.8</v>
      </c>
      <c r="D786" s="137" t="s">
        <v>80</v>
      </c>
      <c r="E786" s="137"/>
      <c r="F786" s="149"/>
    </row>
    <row r="787" spans="1:6" ht="15.6" x14ac:dyDescent="0.3">
      <c r="A787" s="136" t="s">
        <v>239</v>
      </c>
      <c r="B787" s="137">
        <v>1</v>
      </c>
      <c r="C787" s="136"/>
      <c r="D787" s="137"/>
      <c r="E787" s="137"/>
      <c r="F787" s="149"/>
    </row>
    <row r="788" spans="1:6" ht="15.6" x14ac:dyDescent="0.3">
      <c r="A788" s="136" t="s">
        <v>239</v>
      </c>
      <c r="B788" s="137">
        <v>1</v>
      </c>
      <c r="C788" s="136">
        <v>12</v>
      </c>
      <c r="D788" s="137" t="s">
        <v>80</v>
      </c>
      <c r="E788" s="137"/>
      <c r="F788" s="149"/>
    </row>
    <row r="789" spans="1:6" ht="15.6" x14ac:dyDescent="0.3">
      <c r="A789" s="136" t="s">
        <v>239</v>
      </c>
      <c r="B789" s="137">
        <v>1</v>
      </c>
      <c r="C789" s="136"/>
      <c r="D789" s="137"/>
      <c r="E789" s="137"/>
      <c r="F789" s="149"/>
    </row>
    <row r="790" spans="1:6" ht="15.6" x14ac:dyDescent="0.3">
      <c r="A790" s="136" t="s">
        <v>468</v>
      </c>
      <c r="B790" s="137">
        <v>1</v>
      </c>
      <c r="C790" s="136">
        <v>573</v>
      </c>
      <c r="D790" s="137" t="s">
        <v>184</v>
      </c>
      <c r="E790" s="137"/>
      <c r="F790" s="149"/>
    </row>
    <row r="791" spans="1:6" ht="15.6" x14ac:dyDescent="0.3">
      <c r="A791" s="136" t="s">
        <v>1020</v>
      </c>
      <c r="B791" s="137">
        <v>1</v>
      </c>
      <c r="C791" s="136">
        <v>15.1</v>
      </c>
      <c r="D791" s="137" t="s">
        <v>184</v>
      </c>
      <c r="E791" s="137"/>
      <c r="F791" s="150"/>
    </row>
    <row r="792" spans="1:6" ht="15.6" x14ac:dyDescent="0.3">
      <c r="A792" s="136" t="s">
        <v>239</v>
      </c>
      <c r="B792" s="137">
        <v>1</v>
      </c>
      <c r="C792" s="136">
        <v>5.2</v>
      </c>
      <c r="D792" s="137" t="s">
        <v>80</v>
      </c>
      <c r="E792" s="137"/>
      <c r="F792" s="149"/>
    </row>
    <row r="793" spans="1:6" ht="15.6" x14ac:dyDescent="0.3">
      <c r="A793" s="136" t="s">
        <v>1020</v>
      </c>
      <c r="B793" s="137">
        <v>1</v>
      </c>
      <c r="C793" s="136">
        <v>23.9</v>
      </c>
      <c r="D793" s="137" t="s">
        <v>184</v>
      </c>
      <c r="E793" s="137"/>
      <c r="F793" s="149"/>
    </row>
    <row r="794" spans="1:6" ht="15.6" x14ac:dyDescent="0.3">
      <c r="A794" s="136" t="s">
        <v>922</v>
      </c>
      <c r="B794" s="137">
        <v>1</v>
      </c>
      <c r="C794" s="136">
        <v>23</v>
      </c>
      <c r="D794" s="137" t="s">
        <v>257</v>
      </c>
      <c r="E794" s="137"/>
      <c r="F794" s="149"/>
    </row>
    <row r="795" spans="1:6" ht="15.6" x14ac:dyDescent="0.3">
      <c r="A795" s="136" t="s">
        <v>1020</v>
      </c>
      <c r="B795" s="137">
        <v>1</v>
      </c>
      <c r="C795" s="136">
        <v>22</v>
      </c>
      <c r="D795" s="137" t="s">
        <v>184</v>
      </c>
      <c r="E795" s="137"/>
      <c r="F795" s="149"/>
    </row>
    <row r="796" spans="1:6" ht="15.6" x14ac:dyDescent="0.3">
      <c r="A796" s="136" t="s">
        <v>883</v>
      </c>
      <c r="B796" s="137">
        <v>1</v>
      </c>
      <c r="C796" s="136">
        <v>4.4000000000000004</v>
      </c>
      <c r="D796" s="137" t="s">
        <v>184</v>
      </c>
      <c r="E796" s="137"/>
      <c r="F796" s="149"/>
    </row>
    <row r="797" spans="1:6" ht="16.2" thickBot="1" x14ac:dyDescent="0.35">
      <c r="A797" s="213" t="s">
        <v>894</v>
      </c>
      <c r="B797" s="210"/>
      <c r="C797" s="214">
        <f>SUM(C782:C796)</f>
        <v>924.9</v>
      </c>
      <c r="D797" s="210"/>
      <c r="E797" s="212"/>
    </row>
    <row r="798" spans="1:6" ht="15.6" x14ac:dyDescent="0.3">
      <c r="A798" s="143" t="s">
        <v>258</v>
      </c>
      <c r="B798" s="144">
        <v>2</v>
      </c>
      <c r="C798" s="143">
        <v>247</v>
      </c>
      <c r="D798" s="144" t="s">
        <v>51</v>
      </c>
      <c r="E798" s="144"/>
      <c r="F798" s="150"/>
    </row>
    <row r="799" spans="1:6" ht="15.6" x14ac:dyDescent="0.3">
      <c r="A799" s="136" t="s">
        <v>887</v>
      </c>
      <c r="B799" s="137">
        <v>2</v>
      </c>
      <c r="C799" s="136">
        <v>10.4</v>
      </c>
      <c r="D799" s="137" t="s">
        <v>80</v>
      </c>
      <c r="E799" s="137"/>
      <c r="F799" s="149"/>
    </row>
    <row r="800" spans="1:6" ht="15.6" x14ac:dyDescent="0.3">
      <c r="A800" s="136" t="s">
        <v>960</v>
      </c>
      <c r="B800" s="137">
        <v>2</v>
      </c>
      <c r="C800" s="136">
        <v>3.1</v>
      </c>
      <c r="D800" s="137" t="s">
        <v>51</v>
      </c>
      <c r="E800" s="137"/>
      <c r="F800" s="149"/>
    </row>
    <row r="801" spans="1:6" ht="15.6" x14ac:dyDescent="0.3">
      <c r="A801" s="136" t="s">
        <v>883</v>
      </c>
      <c r="B801" s="137">
        <v>2</v>
      </c>
      <c r="C801" s="136">
        <v>10.199999999999999</v>
      </c>
      <c r="D801" s="137" t="s">
        <v>80</v>
      </c>
      <c r="E801" s="137"/>
      <c r="F801" s="149"/>
    </row>
    <row r="802" spans="1:6" ht="15.6" x14ac:dyDescent="0.3">
      <c r="A802" s="136" t="s">
        <v>239</v>
      </c>
      <c r="B802" s="137">
        <v>2</v>
      </c>
      <c r="C802" s="136"/>
      <c r="D802" s="137" t="s">
        <v>80</v>
      </c>
      <c r="E802" s="137"/>
      <c r="F802" s="149"/>
    </row>
    <row r="803" spans="1:6" ht="15.6" x14ac:dyDescent="0.3">
      <c r="A803" s="136" t="s">
        <v>239</v>
      </c>
      <c r="B803" s="137">
        <v>2</v>
      </c>
      <c r="C803" s="136"/>
      <c r="D803" s="137" t="s">
        <v>80</v>
      </c>
      <c r="E803" s="137"/>
      <c r="F803" s="149"/>
    </row>
    <row r="804" spans="1:6" ht="16.2" thickBot="1" x14ac:dyDescent="0.35">
      <c r="A804" s="213" t="s">
        <v>895</v>
      </c>
      <c r="B804" s="210"/>
      <c r="C804" s="214">
        <f>SUM(C798:C803)</f>
        <v>270.7</v>
      </c>
      <c r="D804" s="210"/>
      <c r="E804" s="212"/>
    </row>
    <row r="805" spans="1:6" ht="15.6" x14ac:dyDescent="0.3">
      <c r="A805" s="143" t="s">
        <v>890</v>
      </c>
      <c r="B805" s="144">
        <v>3</v>
      </c>
      <c r="C805" s="143">
        <v>186.7</v>
      </c>
      <c r="D805" s="144" t="s">
        <v>51</v>
      </c>
      <c r="E805" s="144"/>
      <c r="F805" s="149"/>
    </row>
    <row r="806" spans="1:6" ht="15.6" x14ac:dyDescent="0.3">
      <c r="A806" s="136" t="s">
        <v>890</v>
      </c>
      <c r="B806" s="137">
        <v>3</v>
      </c>
      <c r="C806" s="136">
        <v>52.8</v>
      </c>
      <c r="D806" s="137" t="s">
        <v>80</v>
      </c>
      <c r="E806" s="137"/>
      <c r="F806" s="150"/>
    </row>
    <row r="807" spans="1:6" ht="15.6" x14ac:dyDescent="0.3">
      <c r="A807" s="136" t="s">
        <v>887</v>
      </c>
      <c r="B807" s="137">
        <v>3</v>
      </c>
      <c r="C807" s="136">
        <v>12.5</v>
      </c>
      <c r="D807" s="148"/>
      <c r="E807" s="148"/>
      <c r="F807" s="149"/>
    </row>
    <row r="808" spans="1:6" ht="15.6" x14ac:dyDescent="0.3">
      <c r="A808" s="136" t="s">
        <v>960</v>
      </c>
      <c r="B808" s="137">
        <v>3</v>
      </c>
      <c r="C808" s="136">
        <v>3.1</v>
      </c>
      <c r="D808" s="148"/>
      <c r="E808" s="148"/>
      <c r="F808" s="149"/>
    </row>
    <row r="809" spans="1:6" x14ac:dyDescent="0.3">
      <c r="A809" s="136" t="s">
        <v>239</v>
      </c>
      <c r="B809" s="137">
        <v>3</v>
      </c>
      <c r="C809" s="136"/>
      <c r="D809" s="137" t="s">
        <v>80</v>
      </c>
      <c r="E809" s="137"/>
    </row>
    <row r="810" spans="1:6" x14ac:dyDescent="0.3">
      <c r="A810" s="136" t="s">
        <v>883</v>
      </c>
      <c r="B810" s="137">
        <v>3</v>
      </c>
      <c r="C810" s="136">
        <v>11.4</v>
      </c>
      <c r="D810" s="137" t="s">
        <v>80</v>
      </c>
      <c r="E810" s="137"/>
    </row>
    <row r="811" spans="1:6" x14ac:dyDescent="0.3">
      <c r="A811" s="136" t="s">
        <v>239</v>
      </c>
      <c r="B811" s="137">
        <v>3</v>
      </c>
      <c r="C811" s="136"/>
      <c r="D811" s="137" t="s">
        <v>80</v>
      </c>
      <c r="E811" s="137"/>
    </row>
    <row r="812" spans="1:6" ht="16.2" thickBot="1" x14ac:dyDescent="0.35">
      <c r="A812" s="213" t="s">
        <v>897</v>
      </c>
      <c r="B812" s="210"/>
      <c r="C812" s="214">
        <f>SUM(C805:C811)</f>
        <v>266.5</v>
      </c>
      <c r="D812" s="210"/>
      <c r="E812" s="212"/>
    </row>
    <row r="813" spans="1:6" ht="15.6" x14ac:dyDescent="0.3">
      <c r="A813" s="336" t="s">
        <v>1021</v>
      </c>
      <c r="C813" s="340">
        <f>C812+C804+C797+C781</f>
        <v>1832.1</v>
      </c>
      <c r="F813" s="149"/>
    </row>
    <row r="814" spans="1:6" ht="16.2" thickBot="1" x14ac:dyDescent="0.35">
      <c r="A814" s="337"/>
      <c r="C814" s="339"/>
      <c r="F814" s="149"/>
    </row>
    <row r="815" spans="1:6" ht="15.6" x14ac:dyDescent="0.3">
      <c r="F815" s="149"/>
    </row>
    <row r="816" spans="1:6" ht="15.6" x14ac:dyDescent="0.3">
      <c r="F816" s="149"/>
    </row>
    <row r="817" spans="1:6" ht="16.2" thickBot="1" x14ac:dyDescent="0.35">
      <c r="F817" s="149"/>
    </row>
    <row r="818" spans="1:6" ht="15.6" x14ac:dyDescent="0.3">
      <c r="A818" s="327" t="s">
        <v>1022</v>
      </c>
      <c r="B818" s="331" t="s">
        <v>177</v>
      </c>
      <c r="C818" s="331" t="s">
        <v>178</v>
      </c>
      <c r="D818" s="331" t="s">
        <v>179</v>
      </c>
      <c r="E818" s="331" t="s">
        <v>180</v>
      </c>
      <c r="F818" s="149"/>
    </row>
    <row r="819" spans="1:6" ht="16.2" thickBot="1" x14ac:dyDescent="0.35">
      <c r="A819" s="328"/>
      <c r="B819" s="331"/>
      <c r="C819" s="331"/>
      <c r="D819" s="331"/>
      <c r="E819" s="331"/>
      <c r="F819" s="149"/>
    </row>
    <row r="820" spans="1:6" ht="15.6" x14ac:dyDescent="0.3">
      <c r="A820" s="136" t="s">
        <v>993</v>
      </c>
      <c r="B820" s="137">
        <v>0</v>
      </c>
      <c r="C820" s="136">
        <v>6.8</v>
      </c>
      <c r="D820" s="137" t="s">
        <v>1023</v>
      </c>
      <c r="E820" s="137"/>
      <c r="F820" s="149"/>
    </row>
    <row r="821" spans="1:6" ht="15.6" x14ac:dyDescent="0.3">
      <c r="A821" s="136" t="s">
        <v>883</v>
      </c>
      <c r="B821" s="137">
        <v>0</v>
      </c>
      <c r="C821" s="136">
        <v>5.0999999999999996</v>
      </c>
      <c r="D821" s="137" t="s">
        <v>184</v>
      </c>
      <c r="E821" s="137"/>
      <c r="F821" s="149"/>
    </row>
    <row r="822" spans="1:6" ht="15.6" x14ac:dyDescent="0.3">
      <c r="A822" s="136" t="s">
        <v>922</v>
      </c>
      <c r="B822" s="137">
        <v>0</v>
      </c>
      <c r="C822" s="136">
        <v>10.8</v>
      </c>
      <c r="D822" s="137" t="s">
        <v>184</v>
      </c>
      <c r="E822" s="137"/>
      <c r="F822" s="150"/>
    </row>
    <row r="823" spans="1:6" ht="15.6" x14ac:dyDescent="0.3">
      <c r="A823" s="136" t="s">
        <v>1024</v>
      </c>
      <c r="B823" s="137">
        <v>0</v>
      </c>
      <c r="C823" s="136">
        <v>76.5</v>
      </c>
      <c r="D823" s="137" t="s">
        <v>51</v>
      </c>
      <c r="E823" s="137"/>
      <c r="F823" s="149"/>
    </row>
    <row r="824" spans="1:6" ht="15.6" x14ac:dyDescent="0.3">
      <c r="A824" s="136" t="s">
        <v>904</v>
      </c>
      <c r="B824" s="137">
        <v>0</v>
      </c>
      <c r="C824" s="136">
        <v>3.8</v>
      </c>
      <c r="D824" s="137" t="s">
        <v>184</v>
      </c>
      <c r="E824" s="137"/>
      <c r="F824" s="149"/>
    </row>
    <row r="825" spans="1:6" ht="15.6" x14ac:dyDescent="0.3">
      <c r="A825" s="136" t="s">
        <v>885</v>
      </c>
      <c r="B825" s="137">
        <v>0</v>
      </c>
      <c r="C825" s="136">
        <v>1.9</v>
      </c>
      <c r="D825" s="137" t="s">
        <v>184</v>
      </c>
      <c r="E825" s="137"/>
      <c r="F825" s="149"/>
    </row>
    <row r="826" spans="1:6" ht="15.6" x14ac:dyDescent="0.3">
      <c r="A826" s="136" t="s">
        <v>884</v>
      </c>
      <c r="B826" s="137">
        <v>0</v>
      </c>
      <c r="C826" s="136">
        <v>1.9</v>
      </c>
      <c r="D826" s="137" t="s">
        <v>184</v>
      </c>
      <c r="E826" s="137"/>
      <c r="F826" s="150"/>
    </row>
    <row r="827" spans="1:6" ht="15.6" x14ac:dyDescent="0.3">
      <c r="A827" s="136" t="s">
        <v>1024</v>
      </c>
      <c r="B827" s="137">
        <v>0</v>
      </c>
      <c r="C827" s="136">
        <v>77.5</v>
      </c>
      <c r="D827" s="137" t="s">
        <v>51</v>
      </c>
      <c r="E827" s="137"/>
      <c r="F827" s="149"/>
    </row>
    <row r="828" spans="1:6" ht="16.2" thickBot="1" x14ac:dyDescent="0.35">
      <c r="A828" s="213" t="s">
        <v>891</v>
      </c>
      <c r="B828" s="210"/>
      <c r="C828" s="214">
        <f>SUM(C820:C827)</f>
        <v>184.3</v>
      </c>
      <c r="D828" s="210"/>
      <c r="E828" s="212"/>
    </row>
    <row r="829" spans="1:6" ht="15.6" x14ac:dyDescent="0.3">
      <c r="A829" s="157" t="s">
        <v>883</v>
      </c>
      <c r="B829" s="158">
        <v>1</v>
      </c>
      <c r="C829" s="157">
        <v>16.8</v>
      </c>
      <c r="D829" s="158" t="s">
        <v>184</v>
      </c>
      <c r="E829" s="158"/>
      <c r="F829" s="149"/>
    </row>
    <row r="830" spans="1:6" ht="15.6" x14ac:dyDescent="0.3">
      <c r="A830" s="136" t="s">
        <v>1024</v>
      </c>
      <c r="B830" s="137">
        <v>1</v>
      </c>
      <c r="C830" s="136">
        <v>76.5</v>
      </c>
      <c r="D830" s="137" t="s">
        <v>51</v>
      </c>
      <c r="E830" s="137"/>
      <c r="F830" s="149"/>
    </row>
    <row r="831" spans="1:6" ht="15.6" x14ac:dyDescent="0.3">
      <c r="A831" s="136" t="s">
        <v>1025</v>
      </c>
      <c r="B831" s="137">
        <v>1</v>
      </c>
      <c r="C831" s="136">
        <v>77.599999999999994</v>
      </c>
      <c r="D831" s="137" t="s">
        <v>51</v>
      </c>
      <c r="E831" s="137"/>
      <c r="F831" s="149"/>
    </row>
    <row r="832" spans="1:6" ht="15.6" x14ac:dyDescent="0.3">
      <c r="A832" s="221" t="s">
        <v>239</v>
      </c>
      <c r="B832" s="137">
        <v>1</v>
      </c>
      <c r="C832" s="136"/>
      <c r="D832" s="221" t="s">
        <v>184</v>
      </c>
      <c r="E832" s="221"/>
      <c r="F832" s="149"/>
    </row>
    <row r="833" spans="1:6" ht="16.2" thickBot="1" x14ac:dyDescent="0.35">
      <c r="A833" s="213" t="s">
        <v>894</v>
      </c>
      <c r="B833" s="210"/>
      <c r="C833" s="214">
        <f>SUM(C829:C832)</f>
        <v>170.89999999999998</v>
      </c>
      <c r="D833" s="210"/>
      <c r="E833" s="212"/>
    </row>
    <row r="834" spans="1:6" ht="15.6" x14ac:dyDescent="0.3">
      <c r="A834" s="157" t="s">
        <v>883</v>
      </c>
      <c r="B834" s="158">
        <v>2</v>
      </c>
      <c r="C834" s="157">
        <v>11.8</v>
      </c>
      <c r="D834" s="158" t="s">
        <v>184</v>
      </c>
      <c r="E834" s="158"/>
      <c r="F834" s="149"/>
    </row>
    <row r="835" spans="1:6" ht="15.6" x14ac:dyDescent="0.3">
      <c r="A835" s="136" t="s">
        <v>965</v>
      </c>
      <c r="B835" s="137">
        <v>2</v>
      </c>
      <c r="C835" s="136">
        <v>77.3</v>
      </c>
      <c r="D835" s="137" t="s">
        <v>51</v>
      </c>
      <c r="E835" s="137"/>
      <c r="F835" s="150"/>
    </row>
    <row r="836" spans="1:6" ht="15.6" x14ac:dyDescent="0.3">
      <c r="A836" s="136" t="s">
        <v>904</v>
      </c>
      <c r="B836" s="137">
        <v>2</v>
      </c>
      <c r="C836" s="136">
        <v>3.8</v>
      </c>
      <c r="D836" s="137" t="s">
        <v>184</v>
      </c>
      <c r="E836" s="137"/>
      <c r="F836" s="149"/>
    </row>
    <row r="837" spans="1:6" ht="15.6" x14ac:dyDescent="0.3">
      <c r="A837" s="136" t="s">
        <v>885</v>
      </c>
      <c r="B837" s="137">
        <v>2</v>
      </c>
      <c r="C837" s="136">
        <v>1.9</v>
      </c>
      <c r="D837" s="137" t="s">
        <v>184</v>
      </c>
      <c r="E837" s="137"/>
      <c r="F837" s="149"/>
    </row>
    <row r="838" spans="1:6" x14ac:dyDescent="0.3">
      <c r="A838" s="136" t="s">
        <v>884</v>
      </c>
      <c r="B838" s="137">
        <v>2</v>
      </c>
      <c r="C838" s="136">
        <v>1.9</v>
      </c>
      <c r="D838" s="137" t="s">
        <v>184</v>
      </c>
      <c r="E838" s="137"/>
    </row>
    <row r="839" spans="1:6" x14ac:dyDescent="0.3">
      <c r="A839" s="136" t="s">
        <v>239</v>
      </c>
      <c r="B839" s="137">
        <v>2</v>
      </c>
      <c r="C839" s="136"/>
      <c r="D839" s="137" t="s">
        <v>184</v>
      </c>
      <c r="E839" s="137"/>
    </row>
    <row r="840" spans="1:6" x14ac:dyDescent="0.3">
      <c r="A840" s="136" t="s">
        <v>965</v>
      </c>
      <c r="B840" s="137">
        <v>2</v>
      </c>
      <c r="C840" s="136">
        <v>80.400000000000006</v>
      </c>
      <c r="D840" s="137" t="s">
        <v>51</v>
      </c>
      <c r="E840" s="137"/>
    </row>
    <row r="841" spans="1:6" ht="16.2" thickBot="1" x14ac:dyDescent="0.35">
      <c r="A841" s="213" t="s">
        <v>895</v>
      </c>
      <c r="B841" s="210"/>
      <c r="C841" s="214">
        <f>SUM(C834:C840)</f>
        <v>177.10000000000002</v>
      </c>
      <c r="D841" s="210"/>
      <c r="E841" s="212"/>
    </row>
    <row r="842" spans="1:6" ht="15.6" x14ac:dyDescent="0.3">
      <c r="A842" s="336" t="s">
        <v>1026</v>
      </c>
      <c r="C842" s="340">
        <f>C841+C833+C828</f>
        <v>532.29999999999995</v>
      </c>
      <c r="F842" s="149"/>
    </row>
    <row r="843" spans="1:6" ht="16.2" thickBot="1" x14ac:dyDescent="0.35">
      <c r="A843" s="337"/>
      <c r="C843" s="339"/>
      <c r="F843" s="149"/>
    </row>
    <row r="844" spans="1:6" ht="15.6" x14ac:dyDescent="0.3">
      <c r="F844" s="149"/>
    </row>
    <row r="845" spans="1:6" ht="15.6" x14ac:dyDescent="0.3">
      <c r="F845" s="149"/>
    </row>
    <row r="846" spans="1:6" ht="16.2" thickBot="1" x14ac:dyDescent="0.35">
      <c r="F846" s="149"/>
    </row>
    <row r="847" spans="1:6" ht="15.6" x14ac:dyDescent="0.3">
      <c r="A847" s="327" t="s">
        <v>1027</v>
      </c>
      <c r="B847" s="331" t="s">
        <v>177</v>
      </c>
      <c r="C847" s="331" t="s">
        <v>178</v>
      </c>
      <c r="D847" s="331" t="s">
        <v>179</v>
      </c>
      <c r="E847" s="331" t="s">
        <v>180</v>
      </c>
      <c r="F847" s="149"/>
    </row>
    <row r="848" spans="1:6" ht="16.2" thickBot="1" x14ac:dyDescent="0.35">
      <c r="A848" s="328"/>
      <c r="B848" s="331"/>
      <c r="C848" s="331"/>
      <c r="D848" s="331"/>
      <c r="E848" s="331"/>
      <c r="F848" s="150"/>
    </row>
    <row r="849" spans="1:6" ht="15.6" x14ac:dyDescent="0.3">
      <c r="A849" s="136" t="s">
        <v>993</v>
      </c>
      <c r="B849" s="137">
        <v>0</v>
      </c>
      <c r="C849" s="136">
        <v>4.8</v>
      </c>
      <c r="D849" s="137" t="s">
        <v>136</v>
      </c>
      <c r="E849" s="137"/>
      <c r="F849" s="149"/>
    </row>
    <row r="850" spans="1:6" ht="15.6" x14ac:dyDescent="0.3">
      <c r="A850" s="136" t="s">
        <v>930</v>
      </c>
      <c r="B850" s="137">
        <v>0</v>
      </c>
      <c r="C850" s="136">
        <v>20.350000000000001</v>
      </c>
      <c r="D850" s="137" t="s">
        <v>184</v>
      </c>
      <c r="E850" s="137"/>
      <c r="F850" s="149"/>
    </row>
    <row r="851" spans="1:6" ht="15.6" x14ac:dyDescent="0.3">
      <c r="A851" s="136" t="s">
        <v>943</v>
      </c>
      <c r="B851" s="137">
        <v>0</v>
      </c>
      <c r="C851" s="136">
        <v>78.400000000000006</v>
      </c>
      <c r="D851" s="137" t="s">
        <v>51</v>
      </c>
      <c r="E851" s="137"/>
      <c r="F851" s="149"/>
    </row>
    <row r="852" spans="1:6" ht="15.6" x14ac:dyDescent="0.3">
      <c r="A852" s="136" t="s">
        <v>239</v>
      </c>
      <c r="B852" s="137">
        <v>0</v>
      </c>
      <c r="C852" s="136">
        <v>0.4</v>
      </c>
      <c r="D852" s="137"/>
      <c r="E852" s="137"/>
      <c r="F852" s="149"/>
    </row>
    <row r="853" spans="1:6" ht="15.6" x14ac:dyDescent="0.3">
      <c r="A853" s="136" t="s">
        <v>1028</v>
      </c>
      <c r="B853" s="137">
        <v>0</v>
      </c>
      <c r="C853" s="136">
        <v>80.599999999999994</v>
      </c>
      <c r="D853" s="137" t="s">
        <v>51</v>
      </c>
      <c r="E853" s="137"/>
      <c r="F853" s="149"/>
    </row>
    <row r="854" spans="1:6" ht="16.2" thickBot="1" x14ac:dyDescent="0.35">
      <c r="A854" s="213" t="s">
        <v>891</v>
      </c>
      <c r="B854" s="210"/>
      <c r="C854" s="214">
        <f>SUM(C849:C853)</f>
        <v>184.55</v>
      </c>
      <c r="D854" s="210"/>
      <c r="E854" s="212"/>
    </row>
    <row r="855" spans="1:6" ht="15.6" x14ac:dyDescent="0.3">
      <c r="A855" s="143" t="s">
        <v>930</v>
      </c>
      <c r="B855" s="144">
        <v>1</v>
      </c>
      <c r="C855" s="143">
        <v>10.6</v>
      </c>
      <c r="D855" s="144" t="s">
        <v>184</v>
      </c>
      <c r="E855" s="144"/>
      <c r="F855" s="150"/>
    </row>
    <row r="856" spans="1:6" ht="15.6" x14ac:dyDescent="0.3">
      <c r="A856" s="136" t="s">
        <v>904</v>
      </c>
      <c r="B856" s="137">
        <v>1</v>
      </c>
      <c r="C856" s="136">
        <v>4.2</v>
      </c>
      <c r="D856" s="137" t="s">
        <v>184</v>
      </c>
      <c r="E856" s="137"/>
      <c r="F856" s="149"/>
    </row>
    <row r="857" spans="1:6" ht="15.6" x14ac:dyDescent="0.3">
      <c r="A857" s="136" t="s">
        <v>885</v>
      </c>
      <c r="B857" s="137">
        <v>1</v>
      </c>
      <c r="C857" s="136">
        <v>2</v>
      </c>
      <c r="D857" s="137" t="s">
        <v>184</v>
      </c>
      <c r="E857" s="137"/>
      <c r="F857" s="149"/>
    </row>
    <row r="858" spans="1:6" ht="15.6" x14ac:dyDescent="0.3">
      <c r="A858" s="136" t="s">
        <v>884</v>
      </c>
      <c r="B858" s="137">
        <v>1</v>
      </c>
      <c r="C858" s="136">
        <v>2</v>
      </c>
      <c r="D858" s="137" t="s">
        <v>184</v>
      </c>
      <c r="E858" s="137"/>
      <c r="F858" s="149"/>
    </row>
    <row r="859" spans="1:6" ht="15.6" x14ac:dyDescent="0.3">
      <c r="A859" s="136" t="s">
        <v>1029</v>
      </c>
      <c r="B859" s="137">
        <v>1</v>
      </c>
      <c r="C859" s="136">
        <v>78.8</v>
      </c>
      <c r="D859" s="137" t="s">
        <v>51</v>
      </c>
      <c r="E859" s="137"/>
      <c r="F859" s="149"/>
    </row>
    <row r="860" spans="1:6" ht="15.6" x14ac:dyDescent="0.3">
      <c r="A860" s="136" t="s">
        <v>1030</v>
      </c>
      <c r="B860" s="137">
        <v>1</v>
      </c>
      <c r="C860" s="136">
        <v>82.3</v>
      </c>
      <c r="D860" s="144" t="s">
        <v>51</v>
      </c>
      <c r="E860" s="137"/>
      <c r="F860" s="149"/>
    </row>
    <row r="861" spans="1:6" ht="16.2" thickBot="1" x14ac:dyDescent="0.35">
      <c r="A861" s="213" t="s">
        <v>894</v>
      </c>
      <c r="B861" s="210"/>
      <c r="C861" s="214">
        <f>SUM(C855:C860)</f>
        <v>179.89999999999998</v>
      </c>
      <c r="D861" s="210"/>
      <c r="E861" s="212"/>
    </row>
    <row r="862" spans="1:6" ht="15.6" x14ac:dyDescent="0.3">
      <c r="A862" s="143" t="s">
        <v>930</v>
      </c>
      <c r="B862" s="144">
        <v>2</v>
      </c>
      <c r="C862" s="143">
        <v>10.9</v>
      </c>
      <c r="D862" s="144" t="s">
        <v>184</v>
      </c>
      <c r="E862" s="144"/>
      <c r="F862" s="150"/>
    </row>
    <row r="863" spans="1:6" ht="15.6" x14ac:dyDescent="0.3">
      <c r="A863" s="136" t="s">
        <v>904</v>
      </c>
      <c r="B863" s="137">
        <v>2</v>
      </c>
      <c r="C863" s="136">
        <v>4.2</v>
      </c>
      <c r="D863" s="137" t="s">
        <v>184</v>
      </c>
      <c r="E863" s="137"/>
      <c r="F863" s="149"/>
    </row>
    <row r="864" spans="1:6" ht="15.6" x14ac:dyDescent="0.3">
      <c r="A864" s="136" t="s">
        <v>885</v>
      </c>
      <c r="B864" s="137">
        <v>2</v>
      </c>
      <c r="C864" s="136">
        <v>2</v>
      </c>
      <c r="D864" s="137" t="s">
        <v>184</v>
      </c>
      <c r="E864" s="137"/>
      <c r="F864" s="149"/>
    </row>
    <row r="865" spans="1:6" x14ac:dyDescent="0.3">
      <c r="A865" s="136" t="s">
        <v>884</v>
      </c>
      <c r="B865" s="137">
        <v>2</v>
      </c>
      <c r="C865" s="136">
        <v>2</v>
      </c>
      <c r="D865" s="137" t="s">
        <v>184</v>
      </c>
      <c r="E865" s="137"/>
    </row>
    <row r="866" spans="1:6" x14ac:dyDescent="0.3">
      <c r="A866" s="136" t="s">
        <v>965</v>
      </c>
      <c r="B866" s="137">
        <v>2</v>
      </c>
      <c r="C866" s="136">
        <v>80</v>
      </c>
      <c r="D866" s="137" t="s">
        <v>51</v>
      </c>
      <c r="E866" s="137"/>
    </row>
    <row r="867" spans="1:6" x14ac:dyDescent="0.3">
      <c r="A867" s="136" t="s">
        <v>889</v>
      </c>
      <c r="B867" s="137">
        <v>2</v>
      </c>
      <c r="C867" s="136">
        <v>82</v>
      </c>
      <c r="D867" s="144" t="s">
        <v>51</v>
      </c>
      <c r="E867" s="137"/>
    </row>
    <row r="868" spans="1:6" ht="16.2" thickBot="1" x14ac:dyDescent="0.35">
      <c r="A868" s="213" t="s">
        <v>895</v>
      </c>
      <c r="B868" s="210"/>
      <c r="C868" s="214">
        <f>SUM(C862:C867)</f>
        <v>181.1</v>
      </c>
      <c r="D868" s="210"/>
      <c r="E868" s="212"/>
    </row>
    <row r="869" spans="1:6" ht="15.6" x14ac:dyDescent="0.3">
      <c r="A869" s="336" t="s">
        <v>1031</v>
      </c>
      <c r="C869" s="340">
        <f>C868+C861+C854</f>
        <v>545.54999999999995</v>
      </c>
      <c r="F869" s="149"/>
    </row>
    <row r="870" spans="1:6" ht="16.2" thickBot="1" x14ac:dyDescent="0.35">
      <c r="A870" s="337"/>
      <c r="C870" s="339"/>
      <c r="F870" s="149"/>
    </row>
    <row r="871" spans="1:6" ht="15.6" x14ac:dyDescent="0.3">
      <c r="F871" s="149"/>
    </row>
    <row r="872" spans="1:6" ht="15.6" x14ac:dyDescent="0.3">
      <c r="F872" s="149"/>
    </row>
    <row r="873" spans="1:6" ht="16.2" thickBot="1" x14ac:dyDescent="0.35">
      <c r="F873" s="149"/>
    </row>
    <row r="874" spans="1:6" ht="15.6" x14ac:dyDescent="0.3">
      <c r="A874" s="327" t="s">
        <v>1032</v>
      </c>
      <c r="B874" s="331" t="s">
        <v>177</v>
      </c>
      <c r="C874" s="331" t="s">
        <v>178</v>
      </c>
      <c r="D874" s="331" t="s">
        <v>179</v>
      </c>
      <c r="E874" s="331" t="s">
        <v>180</v>
      </c>
      <c r="F874" s="149"/>
    </row>
    <row r="875" spans="1:6" ht="16.2" thickBot="1" x14ac:dyDescent="0.35">
      <c r="A875" s="328"/>
      <c r="B875" s="331"/>
      <c r="C875" s="331"/>
      <c r="D875" s="331"/>
      <c r="E875" s="331"/>
      <c r="F875" s="149"/>
    </row>
    <row r="876" spans="1:6" ht="15.6" x14ac:dyDescent="0.3">
      <c r="A876" s="136" t="s">
        <v>883</v>
      </c>
      <c r="B876" s="137">
        <v>0</v>
      </c>
      <c r="C876" s="136">
        <v>19.600000000000001</v>
      </c>
      <c r="D876" s="137" t="s">
        <v>184</v>
      </c>
      <c r="E876" s="137"/>
      <c r="F876" s="149"/>
    </row>
    <row r="877" spans="1:6" ht="15.6" x14ac:dyDescent="0.3">
      <c r="A877" s="136" t="s">
        <v>904</v>
      </c>
      <c r="B877" s="137">
        <v>0</v>
      </c>
      <c r="C877" s="136">
        <v>15.3</v>
      </c>
      <c r="D877" s="137" t="s">
        <v>184</v>
      </c>
      <c r="E877" s="137"/>
      <c r="F877" s="149"/>
    </row>
    <row r="878" spans="1:6" ht="15.6" x14ac:dyDescent="0.3">
      <c r="A878" s="136" t="s">
        <v>931</v>
      </c>
      <c r="B878" s="137">
        <v>0</v>
      </c>
      <c r="C878" s="136">
        <v>6.1</v>
      </c>
      <c r="D878" s="137" t="s">
        <v>184</v>
      </c>
      <c r="E878" s="137"/>
      <c r="F878" s="149"/>
    </row>
    <row r="879" spans="1:6" ht="15.6" x14ac:dyDescent="0.3">
      <c r="A879" s="136" t="s">
        <v>953</v>
      </c>
      <c r="B879" s="137">
        <v>0</v>
      </c>
      <c r="C879" s="136">
        <v>6</v>
      </c>
      <c r="D879" s="137" t="s">
        <v>80</v>
      </c>
      <c r="E879" s="137"/>
      <c r="F879" s="149"/>
    </row>
    <row r="880" spans="1:6" ht="15.6" x14ac:dyDescent="0.3">
      <c r="A880" s="136" t="s">
        <v>239</v>
      </c>
      <c r="B880" s="137">
        <v>0</v>
      </c>
      <c r="C880" s="136">
        <v>0</v>
      </c>
      <c r="D880" s="137" t="s">
        <v>184</v>
      </c>
      <c r="E880" s="137"/>
      <c r="F880" s="149"/>
    </row>
    <row r="881" spans="1:6" ht="15.6" x14ac:dyDescent="0.3">
      <c r="A881" s="136" t="s">
        <v>885</v>
      </c>
      <c r="B881" s="137">
        <v>0</v>
      </c>
      <c r="C881" s="136">
        <v>21.3</v>
      </c>
      <c r="D881" s="137" t="s">
        <v>184</v>
      </c>
      <c r="E881" s="137"/>
      <c r="F881" s="149"/>
    </row>
    <row r="882" spans="1:6" ht="15.6" x14ac:dyDescent="0.3">
      <c r="A882" s="136" t="s">
        <v>884</v>
      </c>
      <c r="B882" s="137">
        <v>0</v>
      </c>
      <c r="C882" s="136">
        <v>24.8</v>
      </c>
      <c r="D882" s="137" t="s">
        <v>184</v>
      </c>
      <c r="E882" s="137"/>
      <c r="F882" s="149"/>
    </row>
    <row r="883" spans="1:6" ht="15.6" x14ac:dyDescent="0.3">
      <c r="A883" s="136" t="s">
        <v>930</v>
      </c>
      <c r="B883" s="137">
        <v>0</v>
      </c>
      <c r="C883" s="136">
        <v>49.1</v>
      </c>
      <c r="D883" s="137" t="s">
        <v>51</v>
      </c>
      <c r="E883" s="137"/>
      <c r="F883" s="149"/>
    </row>
    <row r="884" spans="1:6" ht="15.6" x14ac:dyDescent="0.3">
      <c r="A884" s="136" t="s">
        <v>889</v>
      </c>
      <c r="B884" s="137">
        <v>0</v>
      </c>
      <c r="C884" s="136">
        <v>50.6</v>
      </c>
      <c r="D884" s="137" t="s">
        <v>51</v>
      </c>
      <c r="E884" s="137"/>
      <c r="F884" s="149"/>
    </row>
    <row r="885" spans="1:6" ht="15.6" x14ac:dyDescent="0.3">
      <c r="A885" s="136" t="s">
        <v>889</v>
      </c>
      <c r="B885" s="137">
        <v>0</v>
      </c>
      <c r="C885" s="136">
        <v>50.35</v>
      </c>
      <c r="D885" s="137" t="s">
        <v>51</v>
      </c>
      <c r="E885" s="137"/>
      <c r="F885" s="149"/>
    </row>
    <row r="886" spans="1:6" ht="15.6" x14ac:dyDescent="0.3">
      <c r="A886" s="136" t="s">
        <v>922</v>
      </c>
      <c r="B886" s="137">
        <v>0</v>
      </c>
      <c r="C886" s="136">
        <v>81.599999999999994</v>
      </c>
      <c r="D886" s="137" t="s">
        <v>184</v>
      </c>
      <c r="E886" s="137"/>
      <c r="F886" s="149"/>
    </row>
    <row r="887" spans="1:6" ht="15.6" x14ac:dyDescent="0.3">
      <c r="A887" s="136" t="s">
        <v>239</v>
      </c>
      <c r="B887" s="137">
        <v>0</v>
      </c>
      <c r="C887" s="136">
        <v>0</v>
      </c>
      <c r="D887" s="137" t="s">
        <v>184</v>
      </c>
      <c r="E887" s="137"/>
      <c r="F887" s="149"/>
    </row>
    <row r="888" spans="1:6" ht="15.6" x14ac:dyDescent="0.3">
      <c r="A888" s="136" t="s">
        <v>1033</v>
      </c>
      <c r="B888" s="137">
        <v>0</v>
      </c>
      <c r="C888" s="136">
        <v>397</v>
      </c>
      <c r="D888" s="137" t="s">
        <v>51</v>
      </c>
      <c r="E888" s="137"/>
      <c r="F888" s="149"/>
    </row>
    <row r="889" spans="1:6" ht="15.6" x14ac:dyDescent="0.3">
      <c r="A889" s="136" t="s">
        <v>239</v>
      </c>
      <c r="B889" s="137">
        <v>0</v>
      </c>
      <c r="C889" s="136">
        <v>0</v>
      </c>
      <c r="D889" s="137" t="s">
        <v>184</v>
      </c>
      <c r="E889" s="137"/>
      <c r="F889" s="149"/>
    </row>
    <row r="890" spans="1:6" ht="15.6" x14ac:dyDescent="0.3">
      <c r="A890" s="136" t="s">
        <v>922</v>
      </c>
      <c r="B890" s="137">
        <v>0</v>
      </c>
      <c r="C890" s="136">
        <v>86</v>
      </c>
      <c r="D890" s="137" t="s">
        <v>184</v>
      </c>
      <c r="E890" s="137"/>
      <c r="F890" s="149"/>
    </row>
    <row r="891" spans="1:6" ht="15.6" x14ac:dyDescent="0.3">
      <c r="A891" s="136" t="s">
        <v>889</v>
      </c>
      <c r="B891" s="137">
        <v>0</v>
      </c>
      <c r="C891" s="136">
        <v>50.2</v>
      </c>
      <c r="D891" s="137" t="s">
        <v>51</v>
      </c>
      <c r="E891" s="137"/>
      <c r="F891" s="149"/>
    </row>
    <row r="892" spans="1:6" ht="15.6" x14ac:dyDescent="0.3">
      <c r="A892" s="136" t="s">
        <v>1034</v>
      </c>
      <c r="B892" s="137">
        <v>0</v>
      </c>
      <c r="C892" s="136">
        <v>50.8</v>
      </c>
      <c r="D892" s="137" t="s">
        <v>51</v>
      </c>
      <c r="E892" s="137"/>
      <c r="F892" s="149"/>
    </row>
    <row r="893" spans="1:6" ht="15.6" x14ac:dyDescent="0.3">
      <c r="A893" s="136" t="s">
        <v>1034</v>
      </c>
      <c r="B893" s="137">
        <v>0</v>
      </c>
      <c r="C893" s="136">
        <v>50.6</v>
      </c>
      <c r="D893" s="137" t="s">
        <v>51</v>
      </c>
      <c r="E893" s="137"/>
      <c r="F893" s="149"/>
    </row>
    <row r="894" spans="1:6" ht="15.6" x14ac:dyDescent="0.3">
      <c r="A894" s="136" t="s">
        <v>930</v>
      </c>
      <c r="B894" s="137">
        <v>0</v>
      </c>
      <c r="C894" s="136">
        <v>49.5</v>
      </c>
      <c r="D894" s="137" t="s">
        <v>51</v>
      </c>
      <c r="E894" s="137"/>
      <c r="F894" s="150"/>
    </row>
    <row r="895" spans="1:6" ht="15.6" x14ac:dyDescent="0.3">
      <c r="A895" s="136" t="s">
        <v>239</v>
      </c>
      <c r="B895" s="137">
        <v>0</v>
      </c>
      <c r="C895" s="136">
        <v>0</v>
      </c>
      <c r="D895" s="137" t="s">
        <v>184</v>
      </c>
      <c r="E895" s="137"/>
      <c r="F895" s="149"/>
    </row>
    <row r="896" spans="1:6" ht="15.6" x14ac:dyDescent="0.3">
      <c r="A896" s="136" t="s">
        <v>883</v>
      </c>
      <c r="B896" s="137">
        <v>0</v>
      </c>
      <c r="C896" s="136">
        <v>20.399999999999999</v>
      </c>
      <c r="D896" s="137" t="s">
        <v>184</v>
      </c>
      <c r="E896" s="137"/>
      <c r="F896" s="149"/>
    </row>
    <row r="897" spans="1:6" ht="15.6" x14ac:dyDescent="0.3">
      <c r="A897" s="136" t="s">
        <v>904</v>
      </c>
      <c r="B897" s="137">
        <v>0</v>
      </c>
      <c r="C897" s="136">
        <v>5.0999999999999996</v>
      </c>
      <c r="D897" s="137" t="s">
        <v>184</v>
      </c>
      <c r="E897" s="137"/>
      <c r="F897" s="149"/>
    </row>
    <row r="898" spans="1:6" ht="15.6" x14ac:dyDescent="0.3">
      <c r="A898" s="136" t="s">
        <v>1035</v>
      </c>
      <c r="B898" s="137">
        <v>0</v>
      </c>
      <c r="C898" s="136">
        <v>2.25</v>
      </c>
      <c r="D898" s="137" t="s">
        <v>184</v>
      </c>
      <c r="E898" s="137"/>
      <c r="F898" s="149"/>
    </row>
    <row r="899" spans="1:6" ht="15.6" x14ac:dyDescent="0.3">
      <c r="A899" s="136" t="s">
        <v>1036</v>
      </c>
      <c r="B899" s="137">
        <v>0</v>
      </c>
      <c r="C899" s="136">
        <v>22.6</v>
      </c>
      <c r="D899" s="137" t="s">
        <v>51</v>
      </c>
      <c r="E899" s="137"/>
      <c r="F899" s="149"/>
    </row>
    <row r="900" spans="1:6" ht="16.2" thickBot="1" x14ac:dyDescent="0.35">
      <c r="A900" s="213" t="s">
        <v>891</v>
      </c>
      <c r="B900" s="210"/>
      <c r="C900" s="214">
        <f>SUM(C876:C899)</f>
        <v>1059.1999999999998</v>
      </c>
      <c r="D900" s="210"/>
      <c r="E900" s="212"/>
    </row>
    <row r="901" spans="1:6" ht="15.6" x14ac:dyDescent="0.3">
      <c r="A901" s="143" t="s">
        <v>883</v>
      </c>
      <c r="B901" s="144">
        <v>1</v>
      </c>
      <c r="C901" s="143">
        <v>10</v>
      </c>
      <c r="D901" s="144" t="s">
        <v>184</v>
      </c>
      <c r="E901" s="144"/>
      <c r="F901" s="149"/>
    </row>
    <row r="902" spans="1:6" ht="15.6" x14ac:dyDescent="0.3">
      <c r="A902" s="136" t="s">
        <v>239</v>
      </c>
      <c r="B902" s="137">
        <v>1</v>
      </c>
      <c r="C902" s="136">
        <v>0</v>
      </c>
      <c r="D902" s="137" t="s">
        <v>184</v>
      </c>
      <c r="E902" s="137"/>
      <c r="F902" s="149"/>
    </row>
    <row r="903" spans="1:6" ht="15.6" x14ac:dyDescent="0.3">
      <c r="A903" s="136" t="s">
        <v>904</v>
      </c>
      <c r="B903" s="137">
        <v>1</v>
      </c>
      <c r="C903" s="136">
        <v>16</v>
      </c>
      <c r="D903" s="137" t="s">
        <v>184</v>
      </c>
      <c r="E903" s="137"/>
      <c r="F903" s="149"/>
    </row>
    <row r="904" spans="1:6" ht="15.6" x14ac:dyDescent="0.3">
      <c r="A904" s="136" t="s">
        <v>931</v>
      </c>
      <c r="B904" s="137">
        <v>1</v>
      </c>
      <c r="C904" s="136">
        <v>8.5</v>
      </c>
      <c r="D904" s="137" t="s">
        <v>184</v>
      </c>
      <c r="E904" s="137"/>
      <c r="F904" s="149"/>
    </row>
    <row r="905" spans="1:6" ht="15.6" x14ac:dyDescent="0.3">
      <c r="A905" s="136" t="s">
        <v>892</v>
      </c>
      <c r="B905" s="137">
        <v>1</v>
      </c>
      <c r="C905" s="136">
        <v>5.2</v>
      </c>
      <c r="D905" s="137" t="s">
        <v>184</v>
      </c>
      <c r="E905" s="137"/>
      <c r="F905" s="149"/>
    </row>
    <row r="906" spans="1:6" ht="15.6" x14ac:dyDescent="0.3">
      <c r="A906" s="136" t="s">
        <v>885</v>
      </c>
      <c r="B906" s="137">
        <v>1</v>
      </c>
      <c r="C906" s="136">
        <v>24</v>
      </c>
      <c r="D906" s="137" t="s">
        <v>184</v>
      </c>
      <c r="E906" s="137"/>
      <c r="F906" s="149"/>
    </row>
    <row r="907" spans="1:6" ht="15.6" x14ac:dyDescent="0.3">
      <c r="A907" s="136" t="s">
        <v>884</v>
      </c>
      <c r="B907" s="137">
        <v>1</v>
      </c>
      <c r="C907" s="136">
        <v>23.4</v>
      </c>
      <c r="D907" s="137" t="s">
        <v>184</v>
      </c>
      <c r="E907" s="137"/>
      <c r="F907" s="149"/>
    </row>
    <row r="908" spans="1:6" ht="15.6" x14ac:dyDescent="0.3">
      <c r="A908" s="136" t="s">
        <v>930</v>
      </c>
      <c r="B908" s="137">
        <v>1</v>
      </c>
      <c r="C908" s="136">
        <v>55.6</v>
      </c>
      <c r="D908" s="137" t="s">
        <v>184</v>
      </c>
      <c r="E908" s="137"/>
      <c r="F908" s="149"/>
    </row>
    <row r="909" spans="1:6" ht="15.6" x14ac:dyDescent="0.3">
      <c r="A909" s="136" t="s">
        <v>889</v>
      </c>
      <c r="B909" s="137">
        <v>1</v>
      </c>
      <c r="C909" s="136">
        <v>54</v>
      </c>
      <c r="D909" s="137" t="s">
        <v>51</v>
      </c>
      <c r="E909" s="137"/>
      <c r="F909" s="149"/>
    </row>
    <row r="910" spans="1:6" ht="15.6" x14ac:dyDescent="0.3">
      <c r="A910" s="136" t="s">
        <v>889</v>
      </c>
      <c r="B910" s="137">
        <v>1</v>
      </c>
      <c r="C910" s="136">
        <v>50.8</v>
      </c>
      <c r="D910" s="137" t="s">
        <v>51</v>
      </c>
      <c r="E910" s="137"/>
      <c r="F910" s="149"/>
    </row>
    <row r="911" spans="1:6" ht="15.6" x14ac:dyDescent="0.3">
      <c r="A911" s="136" t="s">
        <v>883</v>
      </c>
      <c r="B911" s="137">
        <v>1</v>
      </c>
      <c r="C911" s="136">
        <v>36.799999999999997</v>
      </c>
      <c r="D911" s="137" t="s">
        <v>184</v>
      </c>
      <c r="E911" s="137"/>
      <c r="F911" s="149"/>
    </row>
    <row r="912" spans="1:6" ht="15.6" x14ac:dyDescent="0.3">
      <c r="A912" s="136" t="s">
        <v>239</v>
      </c>
      <c r="B912" s="137">
        <v>1</v>
      </c>
      <c r="C912" s="136">
        <v>0</v>
      </c>
      <c r="D912" s="137" t="s">
        <v>184</v>
      </c>
      <c r="E912" s="137"/>
      <c r="F912" s="149"/>
    </row>
    <row r="913" spans="1:6" ht="15.6" x14ac:dyDescent="0.3">
      <c r="A913" s="136" t="s">
        <v>960</v>
      </c>
      <c r="B913" s="137">
        <v>1</v>
      </c>
      <c r="C913" s="136">
        <v>3.15</v>
      </c>
      <c r="D913" s="137" t="s">
        <v>51</v>
      </c>
      <c r="E913" s="137"/>
      <c r="F913" s="149"/>
    </row>
    <row r="914" spans="1:6" ht="15.6" x14ac:dyDescent="0.3">
      <c r="A914" s="136" t="s">
        <v>889</v>
      </c>
      <c r="B914" s="137">
        <v>1</v>
      </c>
      <c r="C914" s="136">
        <v>51.3</v>
      </c>
      <c r="D914" s="137" t="s">
        <v>51</v>
      </c>
      <c r="E914" s="137"/>
      <c r="F914" s="149"/>
    </row>
    <row r="915" spans="1:6" ht="15.6" x14ac:dyDescent="0.3">
      <c r="A915" s="136" t="s">
        <v>889</v>
      </c>
      <c r="B915" s="137">
        <v>1</v>
      </c>
      <c r="C915" s="136">
        <v>55.3</v>
      </c>
      <c r="D915" s="137" t="s">
        <v>51</v>
      </c>
      <c r="E915" s="137"/>
      <c r="F915" s="149"/>
    </row>
    <row r="916" spans="1:6" ht="15.6" x14ac:dyDescent="0.3">
      <c r="A916" s="136" t="s">
        <v>889</v>
      </c>
      <c r="B916" s="137">
        <v>1</v>
      </c>
      <c r="C916" s="136">
        <v>55</v>
      </c>
      <c r="D916" s="137" t="s">
        <v>51</v>
      </c>
      <c r="E916" s="137"/>
      <c r="F916" s="149"/>
    </row>
    <row r="917" spans="1:6" ht="15.6" x14ac:dyDescent="0.3">
      <c r="A917" s="136" t="s">
        <v>889</v>
      </c>
      <c r="B917" s="137">
        <v>1</v>
      </c>
      <c r="C917" s="136">
        <v>55.3</v>
      </c>
      <c r="D917" s="137" t="s">
        <v>51</v>
      </c>
      <c r="E917" s="137"/>
      <c r="F917" s="149"/>
    </row>
    <row r="918" spans="1:6" ht="15.6" x14ac:dyDescent="0.3">
      <c r="A918" s="136" t="s">
        <v>889</v>
      </c>
      <c r="B918" s="137">
        <v>1</v>
      </c>
      <c r="C918" s="136">
        <v>54.6</v>
      </c>
      <c r="D918" s="137" t="s">
        <v>51</v>
      </c>
      <c r="E918" s="137"/>
      <c r="F918" s="149"/>
    </row>
    <row r="919" spans="1:6" ht="15.6" x14ac:dyDescent="0.3">
      <c r="A919" s="136" t="s">
        <v>889</v>
      </c>
      <c r="B919" s="137">
        <v>1</v>
      </c>
      <c r="C919" s="136">
        <v>54.6</v>
      </c>
      <c r="D919" s="137" t="s">
        <v>51</v>
      </c>
      <c r="E919" s="137"/>
      <c r="F919" s="149"/>
    </row>
    <row r="920" spans="1:6" ht="15.6" x14ac:dyDescent="0.3">
      <c r="A920" s="136" t="s">
        <v>889</v>
      </c>
      <c r="B920" s="137">
        <v>1</v>
      </c>
      <c r="C920" s="136">
        <v>54.5</v>
      </c>
      <c r="D920" s="137" t="s">
        <v>51</v>
      </c>
      <c r="E920" s="137"/>
      <c r="F920" s="149"/>
    </row>
    <row r="921" spans="1:6" ht="15.6" x14ac:dyDescent="0.3">
      <c r="A921" s="136" t="s">
        <v>889</v>
      </c>
      <c r="B921" s="137">
        <v>1</v>
      </c>
      <c r="C921" s="136">
        <v>56.3</v>
      </c>
      <c r="D921" s="137" t="s">
        <v>51</v>
      </c>
      <c r="E921" s="137"/>
      <c r="F921" s="149"/>
    </row>
    <row r="922" spans="1:6" ht="15.6" x14ac:dyDescent="0.3">
      <c r="A922" s="136" t="s">
        <v>930</v>
      </c>
      <c r="B922" s="137">
        <v>1</v>
      </c>
      <c r="C922" s="136">
        <v>116.9</v>
      </c>
      <c r="D922" s="137" t="s">
        <v>184</v>
      </c>
      <c r="E922" s="137"/>
      <c r="F922" s="149"/>
    </row>
    <row r="923" spans="1:6" ht="15.6" x14ac:dyDescent="0.3">
      <c r="A923" s="136" t="s">
        <v>883</v>
      </c>
      <c r="B923" s="137">
        <v>1</v>
      </c>
      <c r="C923" s="136">
        <v>36.4</v>
      </c>
      <c r="D923" s="137" t="s">
        <v>184</v>
      </c>
      <c r="E923" s="137"/>
      <c r="F923" s="149"/>
    </row>
    <row r="924" spans="1:6" ht="15.6" x14ac:dyDescent="0.3">
      <c r="A924" s="136" t="s">
        <v>239</v>
      </c>
      <c r="B924" s="137">
        <v>1</v>
      </c>
      <c r="C924" s="136">
        <v>0</v>
      </c>
      <c r="D924" s="137" t="s">
        <v>184</v>
      </c>
      <c r="E924" s="137"/>
      <c r="F924" s="149"/>
    </row>
    <row r="925" spans="1:6" ht="15.6" x14ac:dyDescent="0.3">
      <c r="A925" s="136" t="s">
        <v>1034</v>
      </c>
      <c r="B925" s="137">
        <v>1</v>
      </c>
      <c r="C925" s="136">
        <v>50.9</v>
      </c>
      <c r="D925" s="137" t="s">
        <v>51</v>
      </c>
      <c r="E925" s="137"/>
      <c r="F925" s="149"/>
    </row>
    <row r="926" spans="1:6" ht="15.6" x14ac:dyDescent="0.3">
      <c r="A926" s="136" t="s">
        <v>1034</v>
      </c>
      <c r="B926" s="137">
        <v>1</v>
      </c>
      <c r="C926" s="136">
        <v>55.2</v>
      </c>
      <c r="D926" s="137" t="s">
        <v>51</v>
      </c>
      <c r="E926" s="137"/>
      <c r="F926" s="149"/>
    </row>
    <row r="927" spans="1:6" ht="15.6" x14ac:dyDescent="0.3">
      <c r="A927" s="136" t="s">
        <v>889</v>
      </c>
      <c r="B927" s="137">
        <v>1</v>
      </c>
      <c r="C927" s="136">
        <v>25.9</v>
      </c>
      <c r="D927" s="137" t="s">
        <v>51</v>
      </c>
      <c r="E927" s="137"/>
      <c r="F927" s="149"/>
    </row>
    <row r="928" spans="1:6" ht="15.6" x14ac:dyDescent="0.3">
      <c r="A928" s="136" t="s">
        <v>930</v>
      </c>
      <c r="B928" s="137">
        <v>1</v>
      </c>
      <c r="C928" s="136">
        <v>56.5</v>
      </c>
      <c r="D928" s="137" t="s">
        <v>184</v>
      </c>
      <c r="E928" s="137"/>
      <c r="F928" s="150"/>
    </row>
    <row r="929" spans="1:6" ht="15.6" x14ac:dyDescent="0.3">
      <c r="A929" s="136" t="s">
        <v>883</v>
      </c>
      <c r="B929" s="137">
        <v>1</v>
      </c>
      <c r="C929" s="136">
        <v>10.5</v>
      </c>
      <c r="D929" s="137" t="s">
        <v>184</v>
      </c>
      <c r="E929" s="137"/>
      <c r="F929" s="149"/>
    </row>
    <row r="930" spans="1:6" ht="15.6" x14ac:dyDescent="0.3">
      <c r="A930" s="136" t="s">
        <v>239</v>
      </c>
      <c r="B930" s="137">
        <v>1</v>
      </c>
      <c r="C930" s="136">
        <v>0</v>
      </c>
      <c r="D930" s="137" t="s">
        <v>184</v>
      </c>
      <c r="E930" s="137"/>
      <c r="F930" s="149"/>
    </row>
    <row r="931" spans="1:6" ht="15.6" x14ac:dyDescent="0.3">
      <c r="A931" s="136" t="s">
        <v>904</v>
      </c>
      <c r="B931" s="137">
        <v>1</v>
      </c>
      <c r="C931" s="136">
        <v>6.2</v>
      </c>
      <c r="D931" s="137" t="s">
        <v>184</v>
      </c>
      <c r="E931" s="137"/>
      <c r="F931" s="149"/>
    </row>
    <row r="932" spans="1:6" ht="15.6" x14ac:dyDescent="0.3">
      <c r="A932" s="136" t="s">
        <v>1035</v>
      </c>
      <c r="B932" s="137">
        <v>1</v>
      </c>
      <c r="C932" s="136">
        <v>2.2999999999999998</v>
      </c>
      <c r="D932" s="137" t="s">
        <v>184</v>
      </c>
      <c r="E932" s="137"/>
      <c r="F932" s="149"/>
    </row>
    <row r="933" spans="1:6" ht="15.6" x14ac:dyDescent="0.3">
      <c r="A933" s="136" t="s">
        <v>1037</v>
      </c>
      <c r="B933" s="137">
        <v>1</v>
      </c>
      <c r="C933" s="136">
        <v>25.9</v>
      </c>
      <c r="D933" s="137" t="s">
        <v>51</v>
      </c>
      <c r="E933" s="137"/>
      <c r="F933" s="149"/>
    </row>
    <row r="934" spans="1:6" ht="16.2" thickBot="1" x14ac:dyDescent="0.35">
      <c r="A934" s="213" t="s">
        <v>894</v>
      </c>
      <c r="B934" s="210"/>
      <c r="C934" s="214">
        <f>SUM(C901:C933)</f>
        <v>1111.0500000000002</v>
      </c>
      <c r="D934" s="210"/>
      <c r="E934" s="212"/>
    </row>
    <row r="935" spans="1:6" ht="15.6" x14ac:dyDescent="0.3">
      <c r="A935" s="143" t="s">
        <v>883</v>
      </c>
      <c r="B935" s="144">
        <v>2</v>
      </c>
      <c r="C935" s="143">
        <v>9</v>
      </c>
      <c r="D935" s="144" t="s">
        <v>184</v>
      </c>
      <c r="E935" s="144"/>
      <c r="F935" s="149"/>
    </row>
    <row r="936" spans="1:6" ht="15.6" x14ac:dyDescent="0.3">
      <c r="A936" s="136" t="s">
        <v>239</v>
      </c>
      <c r="B936" s="137">
        <v>2</v>
      </c>
      <c r="C936" s="136">
        <v>0</v>
      </c>
      <c r="D936" s="137" t="s">
        <v>184</v>
      </c>
      <c r="E936" s="137"/>
      <c r="F936" s="149"/>
    </row>
    <row r="937" spans="1:6" ht="15.6" x14ac:dyDescent="0.3">
      <c r="A937" s="136" t="s">
        <v>904</v>
      </c>
      <c r="B937" s="137">
        <v>2</v>
      </c>
      <c r="C937" s="136">
        <v>13.7</v>
      </c>
      <c r="D937" s="137" t="s">
        <v>184</v>
      </c>
      <c r="E937" s="137"/>
      <c r="F937" s="149"/>
    </row>
    <row r="938" spans="1:6" ht="15.6" x14ac:dyDescent="0.3">
      <c r="A938" s="136" t="s">
        <v>892</v>
      </c>
      <c r="B938" s="137">
        <v>1</v>
      </c>
      <c r="C938" s="136">
        <v>5.2</v>
      </c>
      <c r="D938" s="137" t="s">
        <v>184</v>
      </c>
      <c r="E938" s="137"/>
      <c r="F938" s="149"/>
    </row>
    <row r="939" spans="1:6" ht="15.6" x14ac:dyDescent="0.3">
      <c r="A939" s="136" t="s">
        <v>931</v>
      </c>
      <c r="B939" s="137">
        <v>2</v>
      </c>
      <c r="C939" s="136">
        <v>8.9</v>
      </c>
      <c r="D939" s="137" t="s">
        <v>184</v>
      </c>
      <c r="E939" s="137"/>
      <c r="F939" s="149"/>
    </row>
    <row r="940" spans="1:6" ht="15.6" x14ac:dyDescent="0.3">
      <c r="A940" s="136" t="s">
        <v>885</v>
      </c>
      <c r="B940" s="137">
        <v>2</v>
      </c>
      <c r="C940" s="136">
        <v>26</v>
      </c>
      <c r="D940" s="137" t="s">
        <v>184</v>
      </c>
      <c r="E940" s="137"/>
      <c r="F940" s="149"/>
    </row>
    <row r="941" spans="1:6" ht="15.6" x14ac:dyDescent="0.3">
      <c r="A941" s="136" t="s">
        <v>884</v>
      </c>
      <c r="B941" s="137">
        <v>2</v>
      </c>
      <c r="C941" s="136">
        <v>24.2</v>
      </c>
      <c r="D941" s="137" t="s">
        <v>184</v>
      </c>
      <c r="E941" s="137"/>
      <c r="F941" s="149"/>
    </row>
    <row r="942" spans="1:6" ht="15.6" x14ac:dyDescent="0.3">
      <c r="A942" s="136" t="s">
        <v>930</v>
      </c>
      <c r="B942" s="137">
        <v>2</v>
      </c>
      <c r="C942" s="136">
        <v>56.2</v>
      </c>
      <c r="D942" s="137" t="s">
        <v>184</v>
      </c>
      <c r="E942" s="137"/>
      <c r="F942" s="149"/>
    </row>
    <row r="943" spans="1:6" ht="15.6" x14ac:dyDescent="0.3">
      <c r="A943" s="136" t="s">
        <v>889</v>
      </c>
      <c r="B943" s="137">
        <v>2</v>
      </c>
      <c r="C943" s="136">
        <v>52.8</v>
      </c>
      <c r="D943" s="137" t="s">
        <v>51</v>
      </c>
      <c r="E943" s="137"/>
      <c r="F943" s="149"/>
    </row>
    <row r="944" spans="1:6" ht="15.6" x14ac:dyDescent="0.3">
      <c r="A944" s="136" t="s">
        <v>889</v>
      </c>
      <c r="B944" s="137">
        <v>2</v>
      </c>
      <c r="C944" s="136">
        <v>52.3</v>
      </c>
      <c r="D944" s="137" t="s">
        <v>51</v>
      </c>
      <c r="E944" s="137"/>
      <c r="F944" s="149"/>
    </row>
    <row r="945" spans="1:6" ht="15.6" x14ac:dyDescent="0.3">
      <c r="A945" s="136" t="s">
        <v>883</v>
      </c>
      <c r="B945" s="137">
        <v>2</v>
      </c>
      <c r="C945" s="136">
        <v>40.5</v>
      </c>
      <c r="D945" s="137" t="s">
        <v>184</v>
      </c>
      <c r="E945" s="137"/>
      <c r="F945" s="149"/>
    </row>
    <row r="946" spans="1:6" ht="15.6" x14ac:dyDescent="0.3">
      <c r="A946" s="136" t="s">
        <v>239</v>
      </c>
      <c r="B946" s="137">
        <v>2</v>
      </c>
      <c r="C946" s="136">
        <v>0</v>
      </c>
      <c r="D946" s="137" t="s">
        <v>184</v>
      </c>
      <c r="E946" s="137"/>
      <c r="F946" s="149"/>
    </row>
    <row r="947" spans="1:6" ht="15.6" x14ac:dyDescent="0.3">
      <c r="A947" s="136" t="s">
        <v>960</v>
      </c>
      <c r="B947" s="137">
        <v>2</v>
      </c>
      <c r="C947" s="136">
        <v>3.15</v>
      </c>
      <c r="D947" s="137" t="s">
        <v>51</v>
      </c>
      <c r="E947" s="137"/>
      <c r="F947" s="149"/>
    </row>
    <row r="948" spans="1:6" ht="15.6" x14ac:dyDescent="0.3">
      <c r="A948" s="136" t="s">
        <v>889</v>
      </c>
      <c r="B948" s="137">
        <v>2</v>
      </c>
      <c r="C948" s="136">
        <v>52.5</v>
      </c>
      <c r="D948" s="137" t="s">
        <v>51</v>
      </c>
      <c r="E948" s="137"/>
      <c r="F948" s="149"/>
    </row>
    <row r="949" spans="1:6" ht="15.6" x14ac:dyDescent="0.3">
      <c r="A949" s="136" t="s">
        <v>889</v>
      </c>
      <c r="B949" s="137">
        <v>2</v>
      </c>
      <c r="C949" s="136">
        <v>52.5</v>
      </c>
      <c r="D949" s="137" t="s">
        <v>51</v>
      </c>
      <c r="E949" s="137"/>
      <c r="F949" s="149"/>
    </row>
    <row r="950" spans="1:6" ht="15.6" x14ac:dyDescent="0.3">
      <c r="A950" s="136" t="s">
        <v>889</v>
      </c>
      <c r="B950" s="137">
        <v>2</v>
      </c>
      <c r="C950" s="136">
        <v>52.5</v>
      </c>
      <c r="D950" s="137" t="s">
        <v>51</v>
      </c>
      <c r="E950" s="137"/>
      <c r="F950" s="149"/>
    </row>
    <row r="951" spans="1:6" ht="15.6" x14ac:dyDescent="0.3">
      <c r="A951" s="136" t="s">
        <v>889</v>
      </c>
      <c r="B951" s="137">
        <v>2</v>
      </c>
      <c r="C951" s="136">
        <v>53</v>
      </c>
      <c r="D951" s="137" t="s">
        <v>51</v>
      </c>
      <c r="E951" s="137"/>
      <c r="F951" s="149"/>
    </row>
    <row r="952" spans="1:6" ht="15.6" x14ac:dyDescent="0.3">
      <c r="A952" s="136" t="s">
        <v>889</v>
      </c>
      <c r="B952" s="137">
        <v>2</v>
      </c>
      <c r="C952" s="136">
        <v>52.3</v>
      </c>
      <c r="D952" s="137" t="s">
        <v>51</v>
      </c>
      <c r="E952" s="137"/>
      <c r="F952" s="149"/>
    </row>
    <row r="953" spans="1:6" ht="15.6" x14ac:dyDescent="0.3">
      <c r="A953" s="136" t="s">
        <v>889</v>
      </c>
      <c r="B953" s="137">
        <v>2</v>
      </c>
      <c r="C953" s="136">
        <v>52.9</v>
      </c>
      <c r="D953" s="137" t="s">
        <v>51</v>
      </c>
      <c r="E953" s="137"/>
      <c r="F953" s="149"/>
    </row>
    <row r="954" spans="1:6" ht="15.6" x14ac:dyDescent="0.3">
      <c r="A954" s="136" t="s">
        <v>889</v>
      </c>
      <c r="B954" s="137">
        <v>2</v>
      </c>
      <c r="C954" s="136">
        <v>52.4</v>
      </c>
      <c r="D954" s="137" t="s">
        <v>51</v>
      </c>
      <c r="E954" s="137"/>
      <c r="F954" s="149"/>
    </row>
    <row r="955" spans="1:6" ht="15.6" x14ac:dyDescent="0.3">
      <c r="A955" s="136" t="s">
        <v>889</v>
      </c>
      <c r="B955" s="137">
        <v>2</v>
      </c>
      <c r="C955" s="136">
        <v>52.5</v>
      </c>
      <c r="D955" s="137" t="s">
        <v>51</v>
      </c>
      <c r="E955" s="137"/>
      <c r="F955" s="149"/>
    </row>
    <row r="956" spans="1:6" ht="15.6" x14ac:dyDescent="0.3">
      <c r="A956" s="136" t="s">
        <v>930</v>
      </c>
      <c r="B956" s="137">
        <v>2</v>
      </c>
      <c r="C956" s="136">
        <v>118.9</v>
      </c>
      <c r="D956" s="137" t="s">
        <v>184</v>
      </c>
      <c r="E956" s="137"/>
      <c r="F956" s="149"/>
    </row>
    <row r="957" spans="1:6" ht="15.6" x14ac:dyDescent="0.3">
      <c r="A957" s="136" t="s">
        <v>883</v>
      </c>
      <c r="B957" s="137">
        <v>2</v>
      </c>
      <c r="C957" s="136">
        <v>40.200000000000003</v>
      </c>
      <c r="D957" s="137" t="s">
        <v>184</v>
      </c>
      <c r="E957" s="137"/>
      <c r="F957" s="149"/>
    </row>
    <row r="958" spans="1:6" ht="15.6" x14ac:dyDescent="0.3">
      <c r="A958" s="136" t="s">
        <v>239</v>
      </c>
      <c r="B958" s="137">
        <v>2</v>
      </c>
      <c r="C958" s="136">
        <v>0</v>
      </c>
      <c r="D958" s="137" t="s">
        <v>184</v>
      </c>
      <c r="E958" s="137"/>
      <c r="F958" s="149"/>
    </row>
    <row r="959" spans="1:6" ht="15.6" x14ac:dyDescent="0.3">
      <c r="A959" s="136" t="s">
        <v>889</v>
      </c>
      <c r="B959" s="137">
        <v>2</v>
      </c>
      <c r="C959" s="136">
        <v>52.6</v>
      </c>
      <c r="D959" s="137" t="s">
        <v>51</v>
      </c>
      <c r="E959" s="137"/>
      <c r="F959" s="149"/>
    </row>
    <row r="960" spans="1:6" ht="15.6" x14ac:dyDescent="0.3">
      <c r="A960" s="136" t="s">
        <v>889</v>
      </c>
      <c r="B960" s="137">
        <v>2</v>
      </c>
      <c r="C960" s="136">
        <v>52.7</v>
      </c>
      <c r="D960" s="137" t="s">
        <v>51</v>
      </c>
      <c r="E960" s="137"/>
      <c r="F960" s="149"/>
    </row>
    <row r="961" spans="1:6" ht="15.6" x14ac:dyDescent="0.3">
      <c r="A961" s="136" t="s">
        <v>889</v>
      </c>
      <c r="B961" s="137">
        <v>2</v>
      </c>
      <c r="C961" s="136">
        <v>53.1</v>
      </c>
      <c r="D961" s="137" t="s">
        <v>51</v>
      </c>
      <c r="E961" s="137"/>
      <c r="F961" s="149"/>
    </row>
    <row r="962" spans="1:6" ht="15.6" x14ac:dyDescent="0.3">
      <c r="A962" s="136" t="s">
        <v>930</v>
      </c>
      <c r="B962" s="137">
        <v>2</v>
      </c>
      <c r="C962" s="136">
        <v>56.2</v>
      </c>
      <c r="D962" s="137" t="s">
        <v>184</v>
      </c>
      <c r="E962" s="137"/>
      <c r="F962" s="150"/>
    </row>
    <row r="963" spans="1:6" ht="15.6" x14ac:dyDescent="0.3">
      <c r="A963" s="136" t="s">
        <v>883</v>
      </c>
      <c r="B963" s="137">
        <v>2</v>
      </c>
      <c r="C963" s="136">
        <v>8.8000000000000007</v>
      </c>
      <c r="D963" s="137" t="s">
        <v>184</v>
      </c>
      <c r="E963" s="137"/>
      <c r="F963" s="149"/>
    </row>
    <row r="964" spans="1:6" ht="15.6" x14ac:dyDescent="0.3">
      <c r="A964" s="136" t="s">
        <v>904</v>
      </c>
      <c r="B964" s="137">
        <v>2</v>
      </c>
      <c r="C964" s="136">
        <v>4.9000000000000004</v>
      </c>
      <c r="D964" s="137" t="s">
        <v>184</v>
      </c>
      <c r="E964" s="137"/>
      <c r="F964" s="149"/>
    </row>
    <row r="965" spans="1:6" ht="15.6" x14ac:dyDescent="0.3">
      <c r="A965" s="136" t="s">
        <v>1035</v>
      </c>
      <c r="B965" s="137">
        <v>2</v>
      </c>
      <c r="C965" s="136">
        <v>2.2999999999999998</v>
      </c>
      <c r="D965" s="137" t="s">
        <v>184</v>
      </c>
      <c r="E965" s="137"/>
      <c r="F965" s="149"/>
    </row>
    <row r="966" spans="1:6" ht="15.6" x14ac:dyDescent="0.3">
      <c r="A966" s="136" t="s">
        <v>1037</v>
      </c>
      <c r="B966" s="137">
        <v>2</v>
      </c>
      <c r="C966" s="136">
        <v>24.5</v>
      </c>
      <c r="D966" s="137" t="s">
        <v>51</v>
      </c>
      <c r="E966" s="137"/>
      <c r="F966" s="149"/>
    </row>
    <row r="967" spans="1:6" ht="15.6" x14ac:dyDescent="0.3">
      <c r="A967" s="136" t="s">
        <v>239</v>
      </c>
      <c r="B967" s="137">
        <v>2</v>
      </c>
      <c r="C967" s="136">
        <v>0</v>
      </c>
      <c r="D967" s="137" t="s">
        <v>184</v>
      </c>
      <c r="E967" s="137"/>
      <c r="F967" s="149"/>
    </row>
    <row r="968" spans="1:6" ht="16.2" thickBot="1" x14ac:dyDescent="0.35">
      <c r="A968" s="213" t="s">
        <v>895</v>
      </c>
      <c r="B968" s="210"/>
      <c r="C968" s="214">
        <f>SUM(C935:C967)</f>
        <v>1126.75</v>
      </c>
      <c r="D968" s="210"/>
      <c r="E968" s="212"/>
    </row>
    <row r="969" spans="1:6" ht="15.6" x14ac:dyDescent="0.3">
      <c r="A969" s="143" t="s">
        <v>883</v>
      </c>
      <c r="B969" s="144">
        <v>3</v>
      </c>
      <c r="C969" s="143">
        <v>8.3000000000000007</v>
      </c>
      <c r="D969" s="144" t="s">
        <v>184</v>
      </c>
      <c r="E969" s="144"/>
      <c r="F969" s="149"/>
    </row>
    <row r="970" spans="1:6" ht="15.6" x14ac:dyDescent="0.3">
      <c r="A970" s="136" t="s">
        <v>239</v>
      </c>
      <c r="B970" s="137">
        <v>3</v>
      </c>
      <c r="C970" s="136">
        <v>0</v>
      </c>
      <c r="D970" s="137" t="s">
        <v>184</v>
      </c>
      <c r="E970" s="137"/>
      <c r="F970" s="149"/>
    </row>
    <row r="971" spans="1:6" ht="15.6" x14ac:dyDescent="0.3">
      <c r="A971" s="136" t="s">
        <v>904</v>
      </c>
      <c r="B971" s="137">
        <v>3</v>
      </c>
      <c r="C971" s="136">
        <v>13.7</v>
      </c>
      <c r="D971" s="137" t="s">
        <v>184</v>
      </c>
      <c r="E971" s="137"/>
      <c r="F971" s="149"/>
    </row>
    <row r="972" spans="1:6" ht="15.6" x14ac:dyDescent="0.3">
      <c r="A972" s="136" t="s">
        <v>892</v>
      </c>
      <c r="B972" s="137">
        <v>1</v>
      </c>
      <c r="C972" s="136">
        <v>9.5</v>
      </c>
      <c r="D972" s="137" t="s">
        <v>184</v>
      </c>
      <c r="E972" s="137"/>
      <c r="F972" s="149"/>
    </row>
    <row r="973" spans="1:6" ht="15.6" x14ac:dyDescent="0.3">
      <c r="A973" s="136" t="s">
        <v>931</v>
      </c>
      <c r="B973" s="137">
        <v>3</v>
      </c>
      <c r="C973" s="136">
        <v>5.3</v>
      </c>
      <c r="D973" s="137" t="s">
        <v>184</v>
      </c>
      <c r="E973" s="137"/>
      <c r="F973" s="149"/>
    </row>
    <row r="974" spans="1:6" ht="15.6" x14ac:dyDescent="0.3">
      <c r="A974" s="136" t="s">
        <v>885</v>
      </c>
      <c r="B974" s="137">
        <v>3</v>
      </c>
      <c r="C974" s="136">
        <v>26</v>
      </c>
      <c r="D974" s="137" t="s">
        <v>184</v>
      </c>
      <c r="E974" s="137"/>
      <c r="F974" s="149"/>
    </row>
    <row r="975" spans="1:6" ht="15.6" x14ac:dyDescent="0.3">
      <c r="A975" s="136" t="s">
        <v>884</v>
      </c>
      <c r="B975" s="137">
        <v>3</v>
      </c>
      <c r="C975" s="136">
        <v>24.2</v>
      </c>
      <c r="D975" s="137" t="s">
        <v>184</v>
      </c>
      <c r="E975" s="137"/>
      <c r="F975" s="149"/>
    </row>
    <row r="976" spans="1:6" ht="15.6" x14ac:dyDescent="0.3">
      <c r="A976" s="136" t="s">
        <v>930</v>
      </c>
      <c r="B976" s="137">
        <v>3</v>
      </c>
      <c r="C976" s="136">
        <v>55.7</v>
      </c>
      <c r="D976" s="137" t="s">
        <v>184</v>
      </c>
      <c r="E976" s="137"/>
      <c r="F976" s="149"/>
    </row>
    <row r="977" spans="1:6" ht="15.6" x14ac:dyDescent="0.3">
      <c r="A977" s="136" t="s">
        <v>889</v>
      </c>
      <c r="B977" s="137">
        <v>3</v>
      </c>
      <c r="C977" s="136">
        <v>53.6</v>
      </c>
      <c r="D977" s="137" t="s">
        <v>51</v>
      </c>
      <c r="E977" s="137"/>
      <c r="F977" s="149"/>
    </row>
    <row r="978" spans="1:6" ht="15.6" x14ac:dyDescent="0.3">
      <c r="A978" s="136" t="s">
        <v>889</v>
      </c>
      <c r="B978" s="137">
        <v>3</v>
      </c>
      <c r="C978" s="136">
        <v>53.2</v>
      </c>
      <c r="D978" s="137" t="s">
        <v>51</v>
      </c>
      <c r="E978" s="137"/>
      <c r="F978" s="149"/>
    </row>
    <row r="979" spans="1:6" ht="15.6" x14ac:dyDescent="0.3">
      <c r="A979" s="136" t="s">
        <v>883</v>
      </c>
      <c r="B979" s="137">
        <v>3</v>
      </c>
      <c r="C979" s="136">
        <v>38.9</v>
      </c>
      <c r="D979" s="137" t="s">
        <v>184</v>
      </c>
      <c r="E979" s="137"/>
      <c r="F979" s="149"/>
    </row>
    <row r="980" spans="1:6" ht="15.6" x14ac:dyDescent="0.3">
      <c r="A980" s="136" t="s">
        <v>239</v>
      </c>
      <c r="B980" s="137">
        <v>3</v>
      </c>
      <c r="C980" s="136">
        <v>0</v>
      </c>
      <c r="D980" s="137" t="s">
        <v>184</v>
      </c>
      <c r="E980" s="137"/>
      <c r="F980" s="149"/>
    </row>
    <row r="981" spans="1:6" ht="15.6" x14ac:dyDescent="0.3">
      <c r="A981" s="136" t="s">
        <v>889</v>
      </c>
      <c r="B981" s="137">
        <v>3</v>
      </c>
      <c r="C981" s="136">
        <v>53.2</v>
      </c>
      <c r="D981" s="137" t="s">
        <v>51</v>
      </c>
      <c r="E981" s="137"/>
      <c r="F981" s="149"/>
    </row>
    <row r="982" spans="1:6" ht="15.6" x14ac:dyDescent="0.3">
      <c r="A982" s="136" t="s">
        <v>889</v>
      </c>
      <c r="B982" s="137">
        <v>3</v>
      </c>
      <c r="C982" s="136">
        <v>53.2</v>
      </c>
      <c r="D982" s="137" t="s">
        <v>51</v>
      </c>
      <c r="E982" s="137"/>
      <c r="F982" s="149"/>
    </row>
    <row r="983" spans="1:6" ht="15.6" x14ac:dyDescent="0.3">
      <c r="A983" s="136" t="s">
        <v>889</v>
      </c>
      <c r="B983" s="137">
        <v>3</v>
      </c>
      <c r="C983" s="136">
        <v>53.2</v>
      </c>
      <c r="D983" s="137" t="s">
        <v>51</v>
      </c>
      <c r="E983" s="137"/>
      <c r="F983" s="149"/>
    </row>
    <row r="984" spans="1:6" ht="15.6" x14ac:dyDescent="0.3">
      <c r="A984" s="136" t="s">
        <v>889</v>
      </c>
      <c r="B984" s="137">
        <v>3</v>
      </c>
      <c r="C984" s="136">
        <v>53.7</v>
      </c>
      <c r="D984" s="137" t="s">
        <v>51</v>
      </c>
      <c r="E984" s="137"/>
      <c r="F984" s="149"/>
    </row>
    <row r="985" spans="1:6" ht="15.6" x14ac:dyDescent="0.3">
      <c r="A985" s="136" t="s">
        <v>889</v>
      </c>
      <c r="B985" s="137">
        <v>3</v>
      </c>
      <c r="C985" s="136">
        <v>53</v>
      </c>
      <c r="D985" s="137" t="s">
        <v>51</v>
      </c>
      <c r="E985" s="137"/>
      <c r="F985" s="149"/>
    </row>
    <row r="986" spans="1:6" ht="15.6" x14ac:dyDescent="0.3">
      <c r="A986" s="136" t="s">
        <v>889</v>
      </c>
      <c r="B986" s="137">
        <v>3</v>
      </c>
      <c r="C986" s="136">
        <v>53.6</v>
      </c>
      <c r="D986" s="137" t="s">
        <v>51</v>
      </c>
      <c r="E986" s="137"/>
      <c r="F986" s="149"/>
    </row>
    <row r="987" spans="1:6" ht="15.6" x14ac:dyDescent="0.3">
      <c r="A987" s="136" t="s">
        <v>889</v>
      </c>
      <c r="B987" s="137">
        <v>3</v>
      </c>
      <c r="C987" s="136">
        <v>53.1</v>
      </c>
      <c r="D987" s="137" t="s">
        <v>51</v>
      </c>
      <c r="E987" s="137"/>
      <c r="F987" s="149"/>
    </row>
    <row r="988" spans="1:6" ht="15.6" x14ac:dyDescent="0.3">
      <c r="A988" s="136" t="s">
        <v>889</v>
      </c>
      <c r="B988" s="137">
        <v>3</v>
      </c>
      <c r="C988" s="136">
        <v>53.2</v>
      </c>
      <c r="D988" s="137" t="s">
        <v>51</v>
      </c>
      <c r="E988" s="137"/>
      <c r="F988" s="149"/>
    </row>
    <row r="989" spans="1:6" ht="15.6" x14ac:dyDescent="0.3">
      <c r="A989" s="136" t="s">
        <v>930</v>
      </c>
      <c r="B989" s="137">
        <v>3</v>
      </c>
      <c r="C989" s="136">
        <v>117.4</v>
      </c>
      <c r="D989" s="137" t="s">
        <v>184</v>
      </c>
      <c r="E989" s="137"/>
      <c r="F989" s="149"/>
    </row>
    <row r="990" spans="1:6" ht="15.6" x14ac:dyDescent="0.3">
      <c r="A990" s="136" t="s">
        <v>883</v>
      </c>
      <c r="B990" s="137">
        <v>3</v>
      </c>
      <c r="C990" s="136">
        <v>38.299999999999997</v>
      </c>
      <c r="D990" s="137" t="s">
        <v>184</v>
      </c>
      <c r="E990" s="137"/>
      <c r="F990" s="149"/>
    </row>
    <row r="991" spans="1:6" ht="15.6" x14ac:dyDescent="0.3">
      <c r="A991" s="136" t="s">
        <v>239</v>
      </c>
      <c r="B991" s="137">
        <v>3</v>
      </c>
      <c r="C991" s="136">
        <v>0</v>
      </c>
      <c r="D991" s="137" t="s">
        <v>184</v>
      </c>
      <c r="E991" s="137"/>
      <c r="F991" s="149"/>
    </row>
    <row r="992" spans="1:6" ht="15.6" x14ac:dyDescent="0.3">
      <c r="A992" s="136" t="s">
        <v>889</v>
      </c>
      <c r="B992" s="137">
        <v>3</v>
      </c>
      <c r="C992" s="136">
        <v>53.3</v>
      </c>
      <c r="D992" s="137" t="s">
        <v>51</v>
      </c>
      <c r="E992" s="137"/>
      <c r="F992" s="149"/>
    </row>
    <row r="993" spans="1:6" ht="15.6" x14ac:dyDescent="0.3">
      <c r="A993" s="136" t="s">
        <v>889</v>
      </c>
      <c r="B993" s="137">
        <v>3</v>
      </c>
      <c r="C993" s="136">
        <v>53.4</v>
      </c>
      <c r="D993" s="137" t="s">
        <v>51</v>
      </c>
      <c r="E993" s="137"/>
      <c r="F993" s="149"/>
    </row>
    <row r="994" spans="1:6" ht="15.6" x14ac:dyDescent="0.3">
      <c r="A994" s="136" t="s">
        <v>889</v>
      </c>
      <c r="B994" s="137">
        <v>3</v>
      </c>
      <c r="C994" s="136">
        <v>53.3</v>
      </c>
      <c r="D994" s="137" t="s">
        <v>51</v>
      </c>
      <c r="E994" s="137"/>
      <c r="F994" s="150"/>
    </row>
    <row r="995" spans="1:6" ht="15.6" x14ac:dyDescent="0.3">
      <c r="A995" s="136" t="s">
        <v>930</v>
      </c>
      <c r="B995" s="137">
        <v>3</v>
      </c>
      <c r="C995" s="136">
        <v>55.8</v>
      </c>
      <c r="D995" s="137" t="s">
        <v>51</v>
      </c>
      <c r="E995" s="137"/>
      <c r="F995" s="149"/>
    </row>
    <row r="996" spans="1:6" ht="15.6" x14ac:dyDescent="0.3">
      <c r="A996" s="136" t="s">
        <v>883</v>
      </c>
      <c r="B996" s="137">
        <v>3</v>
      </c>
      <c r="C996" s="136">
        <v>8.4</v>
      </c>
      <c r="D996" s="137" t="s">
        <v>184</v>
      </c>
      <c r="E996" s="137"/>
      <c r="F996" s="149"/>
    </row>
    <row r="997" spans="1:6" ht="15.6" x14ac:dyDescent="0.3">
      <c r="A997" s="136" t="s">
        <v>904</v>
      </c>
      <c r="B997" s="137">
        <v>3</v>
      </c>
      <c r="C997" s="136">
        <v>4.9000000000000004</v>
      </c>
      <c r="D997" s="137" t="s">
        <v>184</v>
      </c>
      <c r="E997" s="137"/>
      <c r="F997" s="149"/>
    </row>
    <row r="998" spans="1:6" ht="15.6" x14ac:dyDescent="0.3">
      <c r="A998" s="136" t="s">
        <v>1035</v>
      </c>
      <c r="B998" s="137">
        <v>3</v>
      </c>
      <c r="C998" s="136">
        <v>2.2999999999999998</v>
      </c>
      <c r="D998" s="137" t="s">
        <v>184</v>
      </c>
      <c r="E998" s="137"/>
      <c r="F998" s="149"/>
    </row>
    <row r="999" spans="1:6" ht="15.6" x14ac:dyDescent="0.3">
      <c r="A999" s="136" t="s">
        <v>1037</v>
      </c>
      <c r="B999" s="137">
        <v>3</v>
      </c>
      <c r="C999" s="136">
        <v>24.5</v>
      </c>
      <c r="D999" s="137" t="s">
        <v>184</v>
      </c>
      <c r="E999" s="137"/>
      <c r="F999" s="149"/>
    </row>
    <row r="1000" spans="1:6" ht="16.2" thickBot="1" x14ac:dyDescent="0.35">
      <c r="A1000" s="213" t="s">
        <v>897</v>
      </c>
      <c r="B1000" s="210"/>
      <c r="C1000" s="214">
        <f>SUM(C969:C999)</f>
        <v>1126.2</v>
      </c>
      <c r="D1000" s="210"/>
      <c r="E1000" s="212"/>
    </row>
    <row r="1001" spans="1:6" ht="15.6" x14ac:dyDescent="0.3">
      <c r="A1001" s="143" t="s">
        <v>883</v>
      </c>
      <c r="B1001" s="144">
        <v>4</v>
      </c>
      <c r="C1001" s="143">
        <v>10.4</v>
      </c>
      <c r="D1001" s="144" t="s">
        <v>184</v>
      </c>
      <c r="E1001" s="144"/>
      <c r="F1001" s="149"/>
    </row>
    <row r="1002" spans="1:6" ht="15.6" x14ac:dyDescent="0.3">
      <c r="A1002" s="136" t="s">
        <v>239</v>
      </c>
      <c r="B1002" s="137">
        <v>4</v>
      </c>
      <c r="C1002" s="136">
        <v>0</v>
      </c>
      <c r="D1002" s="137" t="s">
        <v>184</v>
      </c>
      <c r="E1002" s="137"/>
      <c r="F1002" s="149"/>
    </row>
    <row r="1003" spans="1:6" ht="15.6" x14ac:dyDescent="0.3">
      <c r="A1003" s="136" t="s">
        <v>884</v>
      </c>
      <c r="B1003" s="137">
        <v>4</v>
      </c>
      <c r="C1003" s="136">
        <v>10</v>
      </c>
      <c r="D1003" s="137" t="s">
        <v>184</v>
      </c>
      <c r="E1003" s="137"/>
      <c r="F1003" s="149"/>
    </row>
    <row r="1004" spans="1:6" ht="15.6" x14ac:dyDescent="0.3">
      <c r="A1004" s="136" t="s">
        <v>980</v>
      </c>
      <c r="B1004" s="137">
        <v>4</v>
      </c>
      <c r="C1004" s="136">
        <v>18.8</v>
      </c>
      <c r="D1004" s="137" t="s">
        <v>184</v>
      </c>
      <c r="E1004" s="137"/>
      <c r="F1004" s="149"/>
    </row>
    <row r="1005" spans="1:6" ht="15.6" x14ac:dyDescent="0.3">
      <c r="A1005" s="136" t="s">
        <v>930</v>
      </c>
      <c r="B1005" s="137">
        <v>4</v>
      </c>
      <c r="C1005" s="136">
        <v>73.3</v>
      </c>
      <c r="D1005" s="137" t="s">
        <v>51</v>
      </c>
      <c r="E1005" s="137"/>
      <c r="F1005" s="149"/>
    </row>
    <row r="1006" spans="1:6" ht="15.6" x14ac:dyDescent="0.3">
      <c r="A1006" s="136" t="s">
        <v>889</v>
      </c>
      <c r="B1006" s="137">
        <v>4</v>
      </c>
      <c r="C1006" s="136">
        <v>39</v>
      </c>
      <c r="D1006" s="137" t="s">
        <v>51</v>
      </c>
      <c r="E1006" s="137"/>
      <c r="F1006" s="149"/>
    </row>
    <row r="1007" spans="1:6" ht="15.6" x14ac:dyDescent="0.3">
      <c r="A1007" s="136" t="s">
        <v>889</v>
      </c>
      <c r="B1007" s="137">
        <v>4</v>
      </c>
      <c r="C1007" s="136">
        <v>39.4</v>
      </c>
      <c r="D1007" s="137" t="s">
        <v>51</v>
      </c>
      <c r="E1007" s="137"/>
      <c r="F1007" s="149"/>
    </row>
    <row r="1008" spans="1:6" ht="15.6" x14ac:dyDescent="0.3">
      <c r="A1008" s="136" t="s">
        <v>904</v>
      </c>
      <c r="B1008" s="137">
        <v>4</v>
      </c>
      <c r="C1008" s="136">
        <v>4.7</v>
      </c>
      <c r="D1008" s="137" t="s">
        <v>184</v>
      </c>
      <c r="E1008" s="137"/>
      <c r="F1008" s="149"/>
    </row>
    <row r="1009" spans="1:6" ht="15.6" x14ac:dyDescent="0.3">
      <c r="A1009" s="136" t="s">
        <v>931</v>
      </c>
      <c r="B1009" s="137">
        <v>4</v>
      </c>
      <c r="C1009" s="136">
        <v>3.7</v>
      </c>
      <c r="D1009" s="137" t="s">
        <v>184</v>
      </c>
      <c r="E1009" s="137"/>
      <c r="F1009" s="149"/>
    </row>
    <row r="1010" spans="1:6" ht="15.6" x14ac:dyDescent="0.3">
      <c r="A1010" s="136" t="s">
        <v>1037</v>
      </c>
      <c r="B1010" s="137">
        <v>4</v>
      </c>
      <c r="C1010" s="136">
        <v>20.100000000000001</v>
      </c>
      <c r="D1010" s="137" t="s">
        <v>184</v>
      </c>
      <c r="E1010" s="137"/>
      <c r="F1010" s="149"/>
    </row>
    <row r="1011" spans="1:6" ht="15.6" x14ac:dyDescent="0.3">
      <c r="A1011" s="136" t="s">
        <v>1035</v>
      </c>
      <c r="B1011" s="137">
        <v>4</v>
      </c>
      <c r="C1011" s="136">
        <v>2</v>
      </c>
      <c r="D1011" s="137" t="s">
        <v>184</v>
      </c>
      <c r="E1011" s="137"/>
      <c r="F1011" s="149"/>
    </row>
    <row r="1012" spans="1:6" ht="15.6" x14ac:dyDescent="0.3">
      <c r="A1012" s="136" t="s">
        <v>883</v>
      </c>
      <c r="B1012" s="137">
        <v>4</v>
      </c>
      <c r="C1012" s="136">
        <v>38</v>
      </c>
      <c r="D1012" s="137" t="s">
        <v>184</v>
      </c>
      <c r="E1012" s="137"/>
      <c r="F1012" s="149"/>
    </row>
    <row r="1013" spans="1:6" ht="15.6" x14ac:dyDescent="0.3">
      <c r="A1013" s="136" t="s">
        <v>960</v>
      </c>
      <c r="B1013" s="137">
        <v>4</v>
      </c>
      <c r="C1013" s="136">
        <v>2.97</v>
      </c>
      <c r="D1013" s="137" t="s">
        <v>51</v>
      </c>
      <c r="E1013" s="137"/>
      <c r="F1013" s="149"/>
    </row>
    <row r="1014" spans="1:6" ht="15.6" x14ac:dyDescent="0.3">
      <c r="A1014" s="136" t="s">
        <v>239</v>
      </c>
      <c r="B1014" s="137">
        <v>4</v>
      </c>
      <c r="C1014" s="136">
        <v>0</v>
      </c>
      <c r="D1014" s="137" t="s">
        <v>184</v>
      </c>
      <c r="E1014" s="137"/>
      <c r="F1014" s="149"/>
    </row>
    <row r="1015" spans="1:6" ht="15.6" x14ac:dyDescent="0.3">
      <c r="A1015" s="136"/>
      <c r="B1015" s="137">
        <v>4</v>
      </c>
      <c r="C1015" s="136"/>
      <c r="D1015" s="148"/>
      <c r="E1015" s="148"/>
      <c r="F1015" s="149"/>
    </row>
    <row r="1016" spans="1:6" ht="15.6" x14ac:dyDescent="0.3">
      <c r="A1016" s="136" t="s">
        <v>1038</v>
      </c>
      <c r="B1016" s="137">
        <v>4</v>
      </c>
      <c r="C1016" s="136">
        <v>32</v>
      </c>
      <c r="D1016" s="137" t="s">
        <v>51</v>
      </c>
      <c r="E1016" s="137"/>
      <c r="F1016" s="149"/>
    </row>
    <row r="1017" spans="1:6" ht="15.6" x14ac:dyDescent="0.3">
      <c r="A1017" s="136" t="s">
        <v>1039</v>
      </c>
      <c r="B1017" s="137">
        <v>4</v>
      </c>
      <c r="C1017" s="136">
        <v>39.799999999999997</v>
      </c>
      <c r="D1017" s="137" t="s">
        <v>51</v>
      </c>
      <c r="E1017" s="137"/>
      <c r="F1017" s="149"/>
    </row>
    <row r="1018" spans="1:6" ht="15.6" x14ac:dyDescent="0.3">
      <c r="A1018" s="136" t="s">
        <v>889</v>
      </c>
      <c r="B1018" s="137">
        <v>4</v>
      </c>
      <c r="C1018" s="136">
        <v>39.5</v>
      </c>
      <c r="D1018" s="137" t="s">
        <v>51</v>
      </c>
      <c r="E1018" s="137"/>
      <c r="F1018" s="149"/>
    </row>
    <row r="1019" spans="1:6" ht="15.6" x14ac:dyDescent="0.3">
      <c r="A1019" s="136" t="s">
        <v>889</v>
      </c>
      <c r="B1019" s="137">
        <v>4</v>
      </c>
      <c r="C1019" s="136">
        <v>40</v>
      </c>
      <c r="D1019" s="137" t="s">
        <v>51</v>
      </c>
      <c r="E1019" s="137"/>
      <c r="F1019" s="149"/>
    </row>
    <row r="1020" spans="1:6" ht="15.6" x14ac:dyDescent="0.3">
      <c r="A1020" s="136" t="s">
        <v>889</v>
      </c>
      <c r="B1020" s="137">
        <v>4</v>
      </c>
      <c r="C1020" s="136">
        <v>38</v>
      </c>
      <c r="D1020" s="137" t="s">
        <v>51</v>
      </c>
      <c r="E1020" s="137"/>
      <c r="F1020" s="149"/>
    </row>
    <row r="1021" spans="1:6" ht="15.6" x14ac:dyDescent="0.3">
      <c r="A1021" s="136" t="s">
        <v>889</v>
      </c>
      <c r="B1021" s="137">
        <v>4</v>
      </c>
      <c r="C1021" s="136">
        <v>39.1</v>
      </c>
      <c r="D1021" s="137" t="s">
        <v>51</v>
      </c>
      <c r="E1021" s="137"/>
      <c r="F1021" s="149"/>
    </row>
    <row r="1022" spans="1:6" ht="15.6" x14ac:dyDescent="0.3">
      <c r="A1022" s="136" t="s">
        <v>889</v>
      </c>
      <c r="B1022" s="137">
        <v>4</v>
      </c>
      <c r="C1022" s="136">
        <v>38.6</v>
      </c>
      <c r="D1022" s="137" t="s">
        <v>51</v>
      </c>
      <c r="E1022" s="137"/>
      <c r="F1022" s="149"/>
    </row>
    <row r="1023" spans="1:6" ht="15.6" x14ac:dyDescent="0.3">
      <c r="A1023" s="136" t="s">
        <v>890</v>
      </c>
      <c r="B1023" s="137">
        <v>4</v>
      </c>
      <c r="C1023" s="136">
        <v>32.200000000000003</v>
      </c>
      <c r="D1023" s="137" t="s">
        <v>51</v>
      </c>
      <c r="E1023" s="137"/>
      <c r="F1023" s="149"/>
    </row>
    <row r="1024" spans="1:6" ht="15.6" x14ac:dyDescent="0.3">
      <c r="A1024" s="136" t="s">
        <v>930</v>
      </c>
      <c r="B1024" s="137">
        <v>4</v>
      </c>
      <c r="C1024" s="136">
        <v>158</v>
      </c>
      <c r="D1024" s="137" t="s">
        <v>51</v>
      </c>
      <c r="E1024" s="137"/>
      <c r="F1024" s="149"/>
    </row>
    <row r="1025" spans="1:6" ht="15.6" x14ac:dyDescent="0.3">
      <c r="A1025" s="136" t="s">
        <v>883</v>
      </c>
      <c r="B1025" s="137">
        <v>4</v>
      </c>
      <c r="C1025" s="136">
        <v>37.5</v>
      </c>
      <c r="D1025" s="137" t="s">
        <v>184</v>
      </c>
      <c r="E1025" s="137"/>
      <c r="F1025" s="149"/>
    </row>
    <row r="1026" spans="1:6" ht="15.6" x14ac:dyDescent="0.3">
      <c r="A1026" s="136" t="s">
        <v>239</v>
      </c>
      <c r="B1026" s="137">
        <v>4</v>
      </c>
      <c r="C1026" s="136">
        <v>0</v>
      </c>
      <c r="D1026" s="137" t="s">
        <v>184</v>
      </c>
      <c r="E1026" s="137"/>
      <c r="F1026" s="149"/>
    </row>
    <row r="1027" spans="1:6" ht="15.6" x14ac:dyDescent="0.3">
      <c r="A1027" s="136" t="s">
        <v>965</v>
      </c>
      <c r="B1027" s="137">
        <v>4</v>
      </c>
      <c r="C1027" s="136">
        <v>32</v>
      </c>
      <c r="D1027" s="137" t="s">
        <v>51</v>
      </c>
      <c r="E1027" s="137"/>
      <c r="F1027" s="149"/>
    </row>
    <row r="1028" spans="1:6" ht="15.6" x14ac:dyDescent="0.3">
      <c r="A1028" s="136" t="s">
        <v>889</v>
      </c>
      <c r="B1028" s="137">
        <v>4</v>
      </c>
      <c r="C1028" s="136">
        <v>81</v>
      </c>
      <c r="D1028" s="137" t="s">
        <v>51</v>
      </c>
      <c r="E1028" s="137"/>
      <c r="F1028" s="149"/>
    </row>
    <row r="1029" spans="1:6" ht="15.6" x14ac:dyDescent="0.3">
      <c r="A1029" s="136" t="s">
        <v>930</v>
      </c>
      <c r="B1029" s="137">
        <v>4</v>
      </c>
      <c r="C1029" s="136">
        <v>72.5</v>
      </c>
      <c r="D1029" s="137" t="s">
        <v>51</v>
      </c>
      <c r="E1029" s="137"/>
      <c r="F1029" s="150"/>
    </row>
    <row r="1030" spans="1:6" ht="15.6" x14ac:dyDescent="0.3">
      <c r="A1030" s="136" t="s">
        <v>883</v>
      </c>
      <c r="B1030" s="137">
        <v>4</v>
      </c>
      <c r="C1030" s="136">
        <v>10.6</v>
      </c>
      <c r="D1030" s="137" t="s">
        <v>184</v>
      </c>
      <c r="E1030" s="137"/>
      <c r="F1030" s="149"/>
    </row>
    <row r="1031" spans="1:6" ht="15.6" x14ac:dyDescent="0.3">
      <c r="A1031" s="136" t="s">
        <v>885</v>
      </c>
      <c r="B1031" s="137">
        <v>4</v>
      </c>
      <c r="C1031" s="136">
        <v>1.5</v>
      </c>
      <c r="D1031" s="137" t="s">
        <v>184</v>
      </c>
      <c r="E1031" s="137"/>
      <c r="F1031" s="149"/>
    </row>
    <row r="1032" spans="1:6" x14ac:dyDescent="0.3">
      <c r="A1032" s="136" t="s">
        <v>904</v>
      </c>
      <c r="B1032" s="137">
        <v>4</v>
      </c>
      <c r="C1032" s="136">
        <v>8.4</v>
      </c>
      <c r="D1032" s="137" t="s">
        <v>184</v>
      </c>
      <c r="E1032" s="137"/>
    </row>
    <row r="1033" spans="1:6" x14ac:dyDescent="0.3">
      <c r="A1033" s="136" t="s">
        <v>980</v>
      </c>
      <c r="B1033" s="137">
        <v>4</v>
      </c>
      <c r="C1033" s="136">
        <v>19</v>
      </c>
      <c r="D1033" s="137" t="s">
        <v>184</v>
      </c>
      <c r="E1033" s="137"/>
    </row>
    <row r="1034" spans="1:6" x14ac:dyDescent="0.3">
      <c r="A1034" s="136" t="s">
        <v>239</v>
      </c>
      <c r="B1034" s="137">
        <v>4</v>
      </c>
      <c r="C1034" s="136">
        <v>0</v>
      </c>
      <c r="D1034" s="137" t="s">
        <v>184</v>
      </c>
      <c r="E1034" s="137"/>
    </row>
    <row r="1035" spans="1:6" ht="16.2" thickBot="1" x14ac:dyDescent="0.35">
      <c r="A1035" s="213" t="s">
        <v>1040</v>
      </c>
      <c r="B1035" s="210"/>
      <c r="C1035" s="214">
        <f>SUM(C1001:C1034)</f>
        <v>982.07</v>
      </c>
      <c r="D1035" s="210"/>
      <c r="E1035" s="212"/>
    </row>
    <row r="1036" spans="1:6" ht="15" customHeight="1" x14ac:dyDescent="0.3">
      <c r="A1036" s="336" t="s">
        <v>1041</v>
      </c>
      <c r="C1036" s="340">
        <f>C1035+C1000+C968+C934+C900</f>
        <v>5405.2699999999995</v>
      </c>
    </row>
    <row r="1037" spans="1:6" ht="15.75" customHeight="1" thickBot="1" x14ac:dyDescent="0.35">
      <c r="A1037" s="337"/>
      <c r="C1037" s="339"/>
    </row>
  </sheetData>
  <mergeCells count="159">
    <mergeCell ref="A1036:A1037"/>
    <mergeCell ref="C1036:C1037"/>
    <mergeCell ref="E847:E848"/>
    <mergeCell ref="A869:A870"/>
    <mergeCell ref="C869:C870"/>
    <mergeCell ref="A874:A875"/>
    <mergeCell ref="B874:B875"/>
    <mergeCell ref="C874:C875"/>
    <mergeCell ref="D874:D875"/>
    <mergeCell ref="E874:E875"/>
    <mergeCell ref="A842:A843"/>
    <mergeCell ref="C842:C843"/>
    <mergeCell ref="A847:A848"/>
    <mergeCell ref="B847:B848"/>
    <mergeCell ref="C847:C848"/>
    <mergeCell ref="D847:D848"/>
    <mergeCell ref="E764:E765"/>
    <mergeCell ref="A813:A814"/>
    <mergeCell ref="C813:C814"/>
    <mergeCell ref="A818:A819"/>
    <mergeCell ref="B818:B819"/>
    <mergeCell ref="C818:C819"/>
    <mergeCell ref="D818:D819"/>
    <mergeCell ref="E818:E819"/>
    <mergeCell ref="A759:A760"/>
    <mergeCell ref="C759:C760"/>
    <mergeCell ref="A764:A765"/>
    <mergeCell ref="B764:B765"/>
    <mergeCell ref="C764:C765"/>
    <mergeCell ref="D764:D765"/>
    <mergeCell ref="E712:E713"/>
    <mergeCell ref="A749:A750"/>
    <mergeCell ref="C749:C750"/>
    <mergeCell ref="A754:A755"/>
    <mergeCell ref="B754:B755"/>
    <mergeCell ref="C754:C755"/>
    <mergeCell ref="D754:D755"/>
    <mergeCell ref="E754:E755"/>
    <mergeCell ref="A707:A708"/>
    <mergeCell ref="C707:C708"/>
    <mergeCell ref="A712:A713"/>
    <mergeCell ref="B712:B713"/>
    <mergeCell ref="C712:C713"/>
    <mergeCell ref="D712:D713"/>
    <mergeCell ref="E667:E668"/>
    <mergeCell ref="A681:A682"/>
    <mergeCell ref="C681:C682"/>
    <mergeCell ref="A686:A687"/>
    <mergeCell ref="B686:B687"/>
    <mergeCell ref="C686:C687"/>
    <mergeCell ref="D686:D687"/>
    <mergeCell ref="E686:E687"/>
    <mergeCell ref="A662:A663"/>
    <mergeCell ref="C662:C663"/>
    <mergeCell ref="A667:A668"/>
    <mergeCell ref="B667:B668"/>
    <mergeCell ref="C667:C668"/>
    <mergeCell ref="D667:D668"/>
    <mergeCell ref="E478:E479"/>
    <mergeCell ref="A607:A608"/>
    <mergeCell ref="C607:C608"/>
    <mergeCell ref="A612:A613"/>
    <mergeCell ref="B612:B613"/>
    <mergeCell ref="C612:C613"/>
    <mergeCell ref="D612:D613"/>
    <mergeCell ref="E612:E613"/>
    <mergeCell ref="A473:A474"/>
    <mergeCell ref="C473:C474"/>
    <mergeCell ref="A478:A479"/>
    <mergeCell ref="B478:B479"/>
    <mergeCell ref="C478:C479"/>
    <mergeCell ref="D478:D479"/>
    <mergeCell ref="E357:E358"/>
    <mergeCell ref="A424:A425"/>
    <mergeCell ref="C424:C425"/>
    <mergeCell ref="A429:A430"/>
    <mergeCell ref="B429:B430"/>
    <mergeCell ref="C429:C430"/>
    <mergeCell ref="D429:D430"/>
    <mergeCell ref="E429:E430"/>
    <mergeCell ref="A352:A353"/>
    <mergeCell ref="C352:C353"/>
    <mergeCell ref="A357:A358"/>
    <mergeCell ref="B357:B358"/>
    <mergeCell ref="C357:C358"/>
    <mergeCell ref="D357:D358"/>
    <mergeCell ref="E293:E294"/>
    <mergeCell ref="A338:A339"/>
    <mergeCell ref="C338:C339"/>
    <mergeCell ref="A343:A344"/>
    <mergeCell ref="B343:B344"/>
    <mergeCell ref="C343:C344"/>
    <mergeCell ref="D343:D344"/>
    <mergeCell ref="E343:E344"/>
    <mergeCell ref="B338:B339"/>
    <mergeCell ref="B352:B353"/>
    <mergeCell ref="A288:A289"/>
    <mergeCell ref="C288:C289"/>
    <mergeCell ref="A293:A294"/>
    <mergeCell ref="B293:B294"/>
    <mergeCell ref="C293:C294"/>
    <mergeCell ref="D293:D294"/>
    <mergeCell ref="D178:D179"/>
    <mergeCell ref="E178:E179"/>
    <mergeCell ref="A227:A228"/>
    <mergeCell ref="B227:B228"/>
    <mergeCell ref="C227:C228"/>
    <mergeCell ref="A230:A231"/>
    <mergeCell ref="B230:B231"/>
    <mergeCell ref="C230:C231"/>
    <mergeCell ref="D230:D231"/>
    <mergeCell ref="E230:E231"/>
    <mergeCell ref="B288:B289"/>
    <mergeCell ref="A170:A171"/>
    <mergeCell ref="B170:B171"/>
    <mergeCell ref="C170:C171"/>
    <mergeCell ref="A173:C176"/>
    <mergeCell ref="A178:A179"/>
    <mergeCell ref="B178:B179"/>
    <mergeCell ref="C178:C179"/>
    <mergeCell ref="A132:A133"/>
    <mergeCell ref="B132:B133"/>
    <mergeCell ref="C132:C133"/>
    <mergeCell ref="D132:D133"/>
    <mergeCell ref="E132:E133"/>
    <mergeCell ref="F132:F133"/>
    <mergeCell ref="A87:A88"/>
    <mergeCell ref="B87:B88"/>
    <mergeCell ref="C87:C88"/>
    <mergeCell ref="D87:D88"/>
    <mergeCell ref="E87:E88"/>
    <mergeCell ref="A128:A129"/>
    <mergeCell ref="B128:B129"/>
    <mergeCell ref="C128:C129"/>
    <mergeCell ref="A54:A55"/>
    <mergeCell ref="B54:B55"/>
    <mergeCell ref="A60:A61"/>
    <mergeCell ref="B60:B61"/>
    <mergeCell ref="A81:A82"/>
    <mergeCell ref="B81:B82"/>
    <mergeCell ref="B16:E16"/>
    <mergeCell ref="B17:E17"/>
    <mergeCell ref="B18:E18"/>
    <mergeCell ref="B19:E19"/>
    <mergeCell ref="A22:F22"/>
    <mergeCell ref="A44:A45"/>
    <mergeCell ref="B44:B45"/>
    <mergeCell ref="B10:E10"/>
    <mergeCell ref="B11:E11"/>
    <mergeCell ref="B12:E12"/>
    <mergeCell ref="B13:E13"/>
    <mergeCell ref="B14:E14"/>
    <mergeCell ref="B15:E15"/>
    <mergeCell ref="A1:F1"/>
    <mergeCell ref="A2:F2"/>
    <mergeCell ref="A3:F3"/>
    <mergeCell ref="A5:F5"/>
    <mergeCell ref="A7:F7"/>
    <mergeCell ref="A9:E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335B-7D4C-45CA-A450-5417A06B5BBB}">
  <dimension ref="A1:J178"/>
  <sheetViews>
    <sheetView workbookViewId="0">
      <selection sqref="A1:F1"/>
    </sheetView>
  </sheetViews>
  <sheetFormatPr defaultColWidth="9.109375" defaultRowHeight="14.4" x14ac:dyDescent="0.3"/>
  <cols>
    <col min="1" max="1" width="25" bestFit="1" customWidth="1"/>
    <col min="2" max="2" width="17.5546875" customWidth="1"/>
    <col min="3" max="3" width="25.5546875" bestFit="1" customWidth="1"/>
    <col min="4" max="4" width="15" bestFit="1" customWidth="1"/>
    <col min="5" max="5" width="30.44140625" customWidth="1"/>
    <col min="6" max="6" width="11.44140625" bestFit="1" customWidth="1"/>
    <col min="7" max="7" width="13.109375" bestFit="1" customWidth="1"/>
    <col min="8" max="8" width="11.44140625" bestFit="1" customWidth="1"/>
    <col min="10" max="10" width="11" bestFit="1" customWidth="1"/>
  </cols>
  <sheetData>
    <row r="1" spans="1:10" ht="15.75" customHeight="1" x14ac:dyDescent="0.3">
      <c r="A1" s="241" t="s">
        <v>146</v>
      </c>
      <c r="B1" s="241"/>
      <c r="C1" s="241"/>
      <c r="D1" s="241"/>
      <c r="E1" s="241"/>
      <c r="F1" s="241"/>
      <c r="G1" s="9"/>
      <c r="H1" s="9"/>
      <c r="I1" s="9"/>
      <c r="J1" s="9"/>
    </row>
    <row r="2" spans="1:10" ht="15.75" customHeight="1" x14ac:dyDescent="0.3">
      <c r="A2" s="241" t="s">
        <v>147</v>
      </c>
      <c r="B2" s="241"/>
      <c r="C2" s="241"/>
      <c r="D2" s="241"/>
      <c r="E2" s="241"/>
      <c r="F2" s="241"/>
      <c r="G2" s="9"/>
      <c r="H2" s="9"/>
      <c r="I2" s="9"/>
      <c r="J2" s="9"/>
    </row>
    <row r="3" spans="1:10" ht="15.75" customHeight="1" x14ac:dyDescent="0.3">
      <c r="A3" s="241" t="s">
        <v>148</v>
      </c>
      <c r="B3" s="241"/>
      <c r="C3" s="241"/>
      <c r="D3" s="241"/>
      <c r="E3" s="241"/>
      <c r="F3" s="241"/>
      <c r="G3" s="9"/>
      <c r="H3" s="9"/>
      <c r="I3" s="9"/>
      <c r="J3" s="9"/>
    </row>
    <row r="5" spans="1:10" ht="17.399999999999999" x14ac:dyDescent="0.3">
      <c r="A5" s="242" t="s">
        <v>1042</v>
      </c>
      <c r="B5" s="242"/>
      <c r="C5" s="242"/>
      <c r="D5" s="242"/>
      <c r="E5" s="242"/>
      <c r="F5" s="242"/>
      <c r="G5" s="10"/>
      <c r="H5" s="10"/>
      <c r="I5" s="10"/>
      <c r="J5" s="10"/>
    </row>
    <row r="6" spans="1:10" ht="17.399999999999999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7.399999999999999" x14ac:dyDescent="0.3">
      <c r="A7" s="243" t="s">
        <v>150</v>
      </c>
      <c r="B7" s="243"/>
      <c r="C7" s="243"/>
      <c r="D7" s="243"/>
      <c r="E7" s="243"/>
      <c r="F7" s="243"/>
      <c r="G7" s="11"/>
      <c r="H7" s="11"/>
      <c r="I7" s="11"/>
      <c r="J7" s="11"/>
    </row>
    <row r="9" spans="1:10" ht="15.6" x14ac:dyDescent="0.3">
      <c r="A9" s="298" t="s">
        <v>151</v>
      </c>
      <c r="B9" s="298"/>
      <c r="C9" s="298"/>
      <c r="D9" s="298"/>
      <c r="E9" s="298"/>
    </row>
    <row r="10" spans="1:10" ht="28.8" x14ac:dyDescent="0.3">
      <c r="A10" s="15" t="s">
        <v>161</v>
      </c>
      <c r="B10" s="247" t="s">
        <v>1042</v>
      </c>
      <c r="C10" s="247"/>
      <c r="D10" s="247"/>
      <c r="E10" s="247"/>
    </row>
    <row r="11" spans="1:10" x14ac:dyDescent="0.3">
      <c r="A11" s="16" t="s">
        <v>163</v>
      </c>
      <c r="B11" s="247" t="s">
        <v>141</v>
      </c>
      <c r="C11" s="247"/>
      <c r="D11" s="247"/>
      <c r="E11" s="247"/>
    </row>
    <row r="12" spans="1:10" x14ac:dyDescent="0.3">
      <c r="A12" s="16" t="s">
        <v>165</v>
      </c>
      <c r="B12" s="247" t="s">
        <v>1043</v>
      </c>
      <c r="C12" s="247"/>
      <c r="D12" s="247"/>
      <c r="E12" s="247"/>
    </row>
    <row r="13" spans="1:10" x14ac:dyDescent="0.3">
      <c r="A13" s="16" t="s">
        <v>167</v>
      </c>
      <c r="B13" s="247">
        <v>9</v>
      </c>
      <c r="C13" s="247"/>
      <c r="D13" s="247"/>
      <c r="E13" s="247"/>
    </row>
    <row r="14" spans="1:10" ht="28.8" x14ac:dyDescent="0.3">
      <c r="A14" s="16" t="s">
        <v>168</v>
      </c>
      <c r="B14" s="247" t="s">
        <v>1044</v>
      </c>
      <c r="C14" s="247"/>
      <c r="D14" s="247"/>
      <c r="E14" s="247"/>
    </row>
    <row r="15" spans="1:10" ht="28.8" x14ac:dyDescent="0.3">
      <c r="A15" s="16" t="s">
        <v>221</v>
      </c>
      <c r="B15" s="247">
        <v>2</v>
      </c>
      <c r="C15" s="247"/>
      <c r="D15" s="247"/>
      <c r="E15" s="247"/>
    </row>
    <row r="16" spans="1:10" ht="28.8" x14ac:dyDescent="0.3">
      <c r="A16" s="16" t="s">
        <v>156</v>
      </c>
      <c r="B16" s="341">
        <f>G149</f>
        <v>16833.660000000003</v>
      </c>
      <c r="C16" s="341"/>
      <c r="D16" s="341"/>
      <c r="E16" s="341"/>
    </row>
    <row r="17" spans="1:8" ht="35.25" customHeight="1" x14ac:dyDescent="0.3">
      <c r="A17" s="16" t="s">
        <v>157</v>
      </c>
      <c r="B17" s="341">
        <f>C178</f>
        <v>5493</v>
      </c>
      <c r="C17" s="341"/>
      <c r="D17" s="341"/>
      <c r="E17" s="341"/>
    </row>
    <row r="18" spans="1:8" ht="43.2" x14ac:dyDescent="0.3">
      <c r="A18" s="16" t="s">
        <v>158</v>
      </c>
      <c r="B18" s="341">
        <f>C156+C157+C158+C159</f>
        <v>65079</v>
      </c>
      <c r="C18" s="341"/>
      <c r="D18" s="341"/>
      <c r="E18" s="341"/>
    </row>
    <row r="19" spans="1:8" ht="28.8" x14ac:dyDescent="0.3">
      <c r="A19" s="16" t="s">
        <v>159</v>
      </c>
      <c r="B19" s="341">
        <f>C155</f>
        <v>9961</v>
      </c>
      <c r="C19" s="341"/>
      <c r="D19" s="341"/>
      <c r="E19" s="341"/>
    </row>
    <row r="22" spans="1:8" ht="15.6" x14ac:dyDescent="0.3">
      <c r="A22" s="55" t="s">
        <v>476</v>
      </c>
      <c r="B22" s="55"/>
      <c r="C22" s="55"/>
      <c r="D22" s="55"/>
      <c r="E22" s="55"/>
    </row>
    <row r="23" spans="1:8" x14ac:dyDescent="0.3">
      <c r="C23" s="57"/>
    </row>
    <row r="24" spans="1:8" ht="31.2" x14ac:dyDescent="0.3">
      <c r="A24" s="17" t="s">
        <v>175</v>
      </c>
      <c r="B24" s="18"/>
      <c r="C24" s="18"/>
      <c r="D24" s="18"/>
      <c r="E24" s="18"/>
    </row>
    <row r="25" spans="1:8" ht="15" thickBot="1" x14ac:dyDescent="0.35"/>
    <row r="26" spans="1:8" ht="29.25" customHeight="1" x14ac:dyDescent="0.3">
      <c r="A26" s="1" t="s">
        <v>1045</v>
      </c>
      <c r="B26" s="2" t="s">
        <v>177</v>
      </c>
      <c r="C26" s="2" t="s">
        <v>1046</v>
      </c>
      <c r="D26" s="2" t="s">
        <v>1047</v>
      </c>
      <c r="E26" s="2" t="s">
        <v>1048</v>
      </c>
      <c r="F26" s="2" t="s">
        <v>1049</v>
      </c>
      <c r="G26" s="159" t="s">
        <v>0</v>
      </c>
      <c r="H26" s="163"/>
    </row>
    <row r="27" spans="1:8" ht="15.75" customHeight="1" x14ac:dyDescent="0.3">
      <c r="A27" s="37" t="s">
        <v>1050</v>
      </c>
      <c r="B27" s="3">
        <v>0</v>
      </c>
      <c r="C27" s="3"/>
      <c r="D27" s="4" t="s">
        <v>1</v>
      </c>
      <c r="E27" s="3" t="s">
        <v>266</v>
      </c>
      <c r="F27" s="3" t="s">
        <v>184</v>
      </c>
      <c r="G27" s="38">
        <v>425.96</v>
      </c>
      <c r="H27" s="164"/>
    </row>
    <row r="28" spans="1:8" ht="15.6" x14ac:dyDescent="0.3">
      <c r="A28" s="37" t="s">
        <v>1050</v>
      </c>
      <c r="B28" s="3">
        <v>0</v>
      </c>
      <c r="C28" s="3"/>
      <c r="D28" s="4">
        <v>37</v>
      </c>
      <c r="E28" s="3" t="s">
        <v>1051</v>
      </c>
      <c r="F28" s="3" t="s">
        <v>184</v>
      </c>
      <c r="G28" s="38">
        <v>100.16</v>
      </c>
      <c r="H28" s="164"/>
    </row>
    <row r="29" spans="1:8" ht="15.6" x14ac:dyDescent="0.3">
      <c r="A29" s="37" t="s">
        <v>1050</v>
      </c>
      <c r="B29" s="3">
        <v>0</v>
      </c>
      <c r="C29" s="3"/>
      <c r="D29" s="4">
        <v>35</v>
      </c>
      <c r="E29" s="3" t="s">
        <v>1052</v>
      </c>
      <c r="F29" s="3" t="s">
        <v>51</v>
      </c>
      <c r="G29" s="38">
        <v>70.55</v>
      </c>
      <c r="H29" s="164"/>
    </row>
    <row r="30" spans="1:8" ht="15.6" x14ac:dyDescent="0.3">
      <c r="A30" s="37" t="s">
        <v>1050</v>
      </c>
      <c r="B30" s="3">
        <v>0</v>
      </c>
      <c r="C30" s="3"/>
      <c r="D30" s="4">
        <v>36</v>
      </c>
      <c r="E30" s="3" t="s">
        <v>1053</v>
      </c>
      <c r="F30" s="3" t="s">
        <v>51</v>
      </c>
      <c r="G30" s="38">
        <v>70.55</v>
      </c>
      <c r="H30" s="164"/>
    </row>
    <row r="31" spans="1:8" ht="15.6" x14ac:dyDescent="0.3">
      <c r="A31" s="37" t="s">
        <v>1050</v>
      </c>
      <c r="B31" s="3">
        <v>0</v>
      </c>
      <c r="C31" s="3"/>
      <c r="D31" s="4">
        <v>37</v>
      </c>
      <c r="E31" s="3" t="s">
        <v>569</v>
      </c>
      <c r="F31" s="3" t="s">
        <v>184</v>
      </c>
      <c r="G31" s="38">
        <v>204.14</v>
      </c>
      <c r="H31" s="164"/>
    </row>
    <row r="32" spans="1:8" ht="15.6" x14ac:dyDescent="0.3">
      <c r="A32" s="37" t="s">
        <v>1050</v>
      </c>
      <c r="B32" s="3">
        <v>0</v>
      </c>
      <c r="C32" s="3"/>
      <c r="D32" s="4">
        <v>37</v>
      </c>
      <c r="E32" s="3" t="s">
        <v>1054</v>
      </c>
      <c r="F32" s="3" t="s">
        <v>51</v>
      </c>
      <c r="G32" s="38">
        <v>42</v>
      </c>
      <c r="H32" s="164"/>
    </row>
    <row r="33" spans="1:8" ht="15.6" x14ac:dyDescent="0.3">
      <c r="A33" s="37" t="s">
        <v>1050</v>
      </c>
      <c r="B33" s="3">
        <v>0</v>
      </c>
      <c r="C33" s="3"/>
      <c r="D33" s="4">
        <v>36</v>
      </c>
      <c r="E33" s="3" t="s">
        <v>266</v>
      </c>
      <c r="F33" s="3" t="s">
        <v>184</v>
      </c>
      <c r="G33" s="38">
        <v>110.55</v>
      </c>
      <c r="H33" s="164"/>
    </row>
    <row r="34" spans="1:8" ht="15.6" x14ac:dyDescent="0.3">
      <c r="A34" s="37" t="s">
        <v>1050</v>
      </c>
      <c r="B34" s="3">
        <v>0</v>
      </c>
      <c r="C34" s="3"/>
      <c r="D34" s="4" t="s">
        <v>2</v>
      </c>
      <c r="E34" s="3" t="s">
        <v>1055</v>
      </c>
      <c r="F34" s="3" t="s">
        <v>51</v>
      </c>
      <c r="G34" s="38">
        <v>400</v>
      </c>
      <c r="H34" s="164"/>
    </row>
    <row r="35" spans="1:8" ht="15.6" x14ac:dyDescent="0.3">
      <c r="A35" s="37" t="s">
        <v>1050</v>
      </c>
      <c r="B35" s="3">
        <v>0</v>
      </c>
      <c r="C35" s="3"/>
      <c r="D35" s="4" t="s">
        <v>3</v>
      </c>
      <c r="E35" s="3" t="s">
        <v>1056</v>
      </c>
      <c r="F35" s="3" t="s">
        <v>51</v>
      </c>
      <c r="G35" s="38">
        <v>160</v>
      </c>
      <c r="H35" s="164"/>
    </row>
    <row r="36" spans="1:8" ht="15.6" x14ac:dyDescent="0.3">
      <c r="A36" s="37" t="s">
        <v>1050</v>
      </c>
      <c r="B36" s="3">
        <v>0</v>
      </c>
      <c r="C36" s="3"/>
      <c r="D36" s="4"/>
      <c r="E36" s="3" t="s">
        <v>418</v>
      </c>
      <c r="F36" s="3" t="s">
        <v>51</v>
      </c>
      <c r="G36" s="38">
        <v>160</v>
      </c>
      <c r="H36" s="164"/>
    </row>
    <row r="37" spans="1:8" ht="15.6" x14ac:dyDescent="0.3">
      <c r="A37" s="37" t="s">
        <v>1050</v>
      </c>
      <c r="B37" s="3">
        <v>0</v>
      </c>
      <c r="C37" s="3"/>
      <c r="D37" s="4">
        <v>34</v>
      </c>
      <c r="E37" s="3" t="s">
        <v>238</v>
      </c>
      <c r="F37" s="3" t="s">
        <v>51</v>
      </c>
      <c r="G37" s="38">
        <v>136</v>
      </c>
      <c r="H37" s="164"/>
    </row>
    <row r="38" spans="1:8" ht="15.6" x14ac:dyDescent="0.3">
      <c r="A38" s="37" t="s">
        <v>1050</v>
      </c>
      <c r="B38" s="3">
        <v>0</v>
      </c>
      <c r="C38" s="3"/>
      <c r="D38" s="4">
        <v>33</v>
      </c>
      <c r="E38" s="3" t="s">
        <v>1057</v>
      </c>
      <c r="F38" s="3" t="s">
        <v>51</v>
      </c>
      <c r="G38" s="38">
        <v>136</v>
      </c>
      <c r="H38" s="164"/>
    </row>
    <row r="39" spans="1:8" ht="15.6" x14ac:dyDescent="0.3">
      <c r="A39" s="37" t="s">
        <v>1050</v>
      </c>
      <c r="B39" s="3">
        <v>0</v>
      </c>
      <c r="C39" s="3"/>
      <c r="D39" s="4">
        <v>3</v>
      </c>
      <c r="E39" s="3" t="s">
        <v>373</v>
      </c>
      <c r="F39" s="3" t="s">
        <v>51</v>
      </c>
      <c r="G39" s="38">
        <v>136</v>
      </c>
      <c r="H39" s="164"/>
    </row>
    <row r="40" spans="1:8" ht="15.6" x14ac:dyDescent="0.3">
      <c r="A40" s="37" t="s">
        <v>1050</v>
      </c>
      <c r="B40" s="3">
        <v>0</v>
      </c>
      <c r="C40" s="3"/>
      <c r="D40" s="4">
        <v>4</v>
      </c>
      <c r="E40" s="3" t="s">
        <v>1058</v>
      </c>
      <c r="F40" s="3" t="s">
        <v>51</v>
      </c>
      <c r="G40" s="38">
        <v>136</v>
      </c>
      <c r="H40" s="164"/>
    </row>
    <row r="41" spans="1:8" ht="15.6" x14ac:dyDescent="0.3">
      <c r="A41" s="37" t="s">
        <v>1050</v>
      </c>
      <c r="B41" s="3">
        <v>0</v>
      </c>
      <c r="C41" s="3"/>
      <c r="D41" s="4">
        <v>5</v>
      </c>
      <c r="E41" s="3" t="s">
        <v>332</v>
      </c>
      <c r="F41" s="3" t="s">
        <v>51</v>
      </c>
      <c r="G41" s="38">
        <v>70.55</v>
      </c>
      <c r="H41" s="164"/>
    </row>
    <row r="42" spans="1:8" ht="15.6" x14ac:dyDescent="0.3">
      <c r="A42" s="37" t="s">
        <v>1050</v>
      </c>
      <c r="B42" s="3">
        <v>0</v>
      </c>
      <c r="C42" s="3"/>
      <c r="D42" s="4" t="s">
        <v>4</v>
      </c>
      <c r="E42" s="3" t="s">
        <v>1059</v>
      </c>
      <c r="F42" s="3" t="s">
        <v>51</v>
      </c>
      <c r="G42" s="38">
        <v>70.55</v>
      </c>
      <c r="H42" s="164"/>
    </row>
    <row r="43" spans="1:8" ht="15.6" x14ac:dyDescent="0.3">
      <c r="A43" s="37" t="s">
        <v>1050</v>
      </c>
      <c r="B43" s="3">
        <v>0</v>
      </c>
      <c r="C43" s="3"/>
      <c r="D43" s="4">
        <v>43</v>
      </c>
      <c r="E43" s="3" t="s">
        <v>569</v>
      </c>
      <c r="F43" s="3" t="s">
        <v>184</v>
      </c>
      <c r="G43" s="38">
        <v>82.53</v>
      </c>
      <c r="H43" s="164"/>
    </row>
    <row r="44" spans="1:8" ht="15.6" x14ac:dyDescent="0.3">
      <c r="A44" s="37" t="s">
        <v>1050</v>
      </c>
      <c r="B44" s="3">
        <v>0</v>
      </c>
      <c r="C44" s="3"/>
      <c r="D44" s="4"/>
      <c r="E44" s="3" t="s">
        <v>569</v>
      </c>
      <c r="F44" s="3" t="s">
        <v>184</v>
      </c>
      <c r="G44" s="38">
        <v>54.3</v>
      </c>
      <c r="H44" s="164"/>
    </row>
    <row r="45" spans="1:8" ht="15.6" x14ac:dyDescent="0.3">
      <c r="A45" s="37" t="s">
        <v>1050</v>
      </c>
      <c r="B45" s="3">
        <v>0</v>
      </c>
      <c r="C45" s="3"/>
      <c r="D45" s="4">
        <v>38</v>
      </c>
      <c r="E45" s="3" t="s">
        <v>234</v>
      </c>
      <c r="F45" s="3" t="s">
        <v>184</v>
      </c>
      <c r="G45" s="38">
        <v>19.7</v>
      </c>
      <c r="H45" s="164"/>
    </row>
    <row r="46" spans="1:8" ht="15.6" x14ac:dyDescent="0.3">
      <c r="A46" s="37" t="s">
        <v>1050</v>
      </c>
      <c r="B46" s="3">
        <v>0</v>
      </c>
      <c r="C46" s="3"/>
      <c r="D46" s="4">
        <v>39</v>
      </c>
      <c r="E46" s="3" t="s">
        <v>309</v>
      </c>
      <c r="F46" s="3" t="s">
        <v>184</v>
      </c>
      <c r="G46" s="38">
        <v>61.3</v>
      </c>
      <c r="H46" s="164"/>
    </row>
    <row r="47" spans="1:8" ht="15.6" x14ac:dyDescent="0.3">
      <c r="A47" s="37" t="s">
        <v>1050</v>
      </c>
      <c r="B47" s="3">
        <v>0</v>
      </c>
      <c r="C47" s="3"/>
      <c r="D47" s="4">
        <v>40</v>
      </c>
      <c r="E47" s="3" t="s">
        <v>315</v>
      </c>
      <c r="F47" s="3" t="s">
        <v>184</v>
      </c>
      <c r="G47" s="38">
        <v>96.57</v>
      </c>
      <c r="H47" s="164"/>
    </row>
    <row r="48" spans="1:8" ht="15.6" x14ac:dyDescent="0.3">
      <c r="A48" s="37" t="s">
        <v>1050</v>
      </c>
      <c r="B48" s="3">
        <v>0</v>
      </c>
      <c r="C48" s="3"/>
      <c r="D48" s="4">
        <v>42</v>
      </c>
      <c r="E48" s="3" t="s">
        <v>569</v>
      </c>
      <c r="F48" s="3" t="s">
        <v>184</v>
      </c>
      <c r="G48" s="38">
        <v>145.30000000000001</v>
      </c>
      <c r="H48" s="164"/>
    </row>
    <row r="49" spans="1:8" ht="15.6" x14ac:dyDescent="0.3">
      <c r="A49" s="37" t="s">
        <v>1050</v>
      </c>
      <c r="B49" s="3">
        <v>0</v>
      </c>
      <c r="C49" s="3"/>
      <c r="D49" s="4" t="s">
        <v>5</v>
      </c>
      <c r="E49" s="3" t="s">
        <v>1060</v>
      </c>
      <c r="F49" s="3" t="s">
        <v>51</v>
      </c>
      <c r="G49" s="38">
        <v>320</v>
      </c>
      <c r="H49" s="164"/>
    </row>
    <row r="50" spans="1:8" ht="15.6" x14ac:dyDescent="0.3">
      <c r="A50" s="37" t="s">
        <v>1050</v>
      </c>
      <c r="B50" s="3">
        <v>0</v>
      </c>
      <c r="C50" s="3"/>
      <c r="D50" s="4">
        <v>42649</v>
      </c>
      <c r="E50" s="3" t="s">
        <v>1061</v>
      </c>
      <c r="F50" s="3" t="s">
        <v>51</v>
      </c>
      <c r="G50" s="38">
        <v>400</v>
      </c>
      <c r="H50" s="164"/>
    </row>
    <row r="51" spans="1:8" ht="15.6" x14ac:dyDescent="0.3">
      <c r="A51" s="37" t="s">
        <v>1050</v>
      </c>
      <c r="B51" s="3">
        <v>0</v>
      </c>
      <c r="C51" s="3"/>
      <c r="D51" s="4"/>
      <c r="E51" s="3" t="s">
        <v>569</v>
      </c>
      <c r="F51" s="3" t="s">
        <v>184</v>
      </c>
      <c r="G51" s="38">
        <v>164.5</v>
      </c>
      <c r="H51" s="164"/>
    </row>
    <row r="52" spans="1:8" ht="15.6" x14ac:dyDescent="0.3">
      <c r="A52" s="37" t="s">
        <v>1050</v>
      </c>
      <c r="B52" s="3">
        <v>0</v>
      </c>
      <c r="C52" s="3"/>
      <c r="D52" s="4"/>
      <c r="E52" s="3" t="s">
        <v>569</v>
      </c>
      <c r="F52" s="3" t="s">
        <v>184</v>
      </c>
      <c r="G52" s="38">
        <v>185.93</v>
      </c>
      <c r="H52" s="164"/>
    </row>
    <row r="53" spans="1:8" ht="15.6" x14ac:dyDescent="0.3">
      <c r="A53" s="37" t="s">
        <v>1050</v>
      </c>
      <c r="B53" s="3">
        <v>0</v>
      </c>
      <c r="C53" s="3"/>
      <c r="D53" s="4"/>
      <c r="E53" s="3" t="s">
        <v>309</v>
      </c>
      <c r="F53" s="3" t="s">
        <v>184</v>
      </c>
      <c r="G53" s="38">
        <v>69.94</v>
      </c>
      <c r="H53" s="164"/>
    </row>
    <row r="54" spans="1:8" ht="15.6" x14ac:dyDescent="0.3">
      <c r="A54" s="37" t="s">
        <v>1050</v>
      </c>
      <c r="B54" s="3">
        <v>0</v>
      </c>
      <c r="C54" s="3"/>
      <c r="D54" s="4"/>
      <c r="E54" s="3" t="s">
        <v>569</v>
      </c>
      <c r="F54" s="3" t="s">
        <v>184</v>
      </c>
      <c r="G54" s="38">
        <v>137.55000000000001</v>
      </c>
      <c r="H54" s="164"/>
    </row>
    <row r="55" spans="1:8" ht="15.6" x14ac:dyDescent="0.3">
      <c r="A55" s="37" t="s">
        <v>1050</v>
      </c>
      <c r="B55" s="3">
        <v>0</v>
      </c>
      <c r="C55" s="3"/>
      <c r="D55" s="4"/>
      <c r="E55" s="3" t="s">
        <v>309</v>
      </c>
      <c r="F55" s="3" t="s">
        <v>184</v>
      </c>
      <c r="G55" s="38">
        <v>13.01</v>
      </c>
      <c r="H55" s="164"/>
    </row>
    <row r="56" spans="1:8" ht="15.6" x14ac:dyDescent="0.3">
      <c r="A56" s="37" t="s">
        <v>1050</v>
      </c>
      <c r="B56" s="3">
        <v>0</v>
      </c>
      <c r="C56" s="3"/>
      <c r="D56" s="4">
        <v>43435</v>
      </c>
      <c r="E56" s="3" t="s">
        <v>1062</v>
      </c>
      <c r="F56" s="3" t="s">
        <v>51</v>
      </c>
      <c r="G56" s="38">
        <v>476</v>
      </c>
      <c r="H56" s="164"/>
    </row>
    <row r="57" spans="1:8" ht="15.6" x14ac:dyDescent="0.3">
      <c r="A57" s="37" t="s">
        <v>1050</v>
      </c>
      <c r="B57" s="3">
        <v>0</v>
      </c>
      <c r="C57" s="3"/>
      <c r="D57" s="4" t="s">
        <v>6</v>
      </c>
      <c r="E57" s="3" t="s">
        <v>1063</v>
      </c>
      <c r="F57" s="3" t="s">
        <v>184</v>
      </c>
      <c r="G57" s="38">
        <v>40</v>
      </c>
      <c r="H57" s="164"/>
    </row>
    <row r="58" spans="1:8" ht="15.6" x14ac:dyDescent="0.3">
      <c r="A58" s="37" t="s">
        <v>1050</v>
      </c>
      <c r="B58" s="3">
        <v>0</v>
      </c>
      <c r="C58" s="3" t="s">
        <v>1064</v>
      </c>
      <c r="D58" s="4">
        <v>11</v>
      </c>
      <c r="E58" s="3" t="s">
        <v>309</v>
      </c>
      <c r="F58" s="3" t="s">
        <v>184</v>
      </c>
      <c r="G58" s="38">
        <v>6</v>
      </c>
      <c r="H58" s="164"/>
    </row>
    <row r="59" spans="1:8" ht="15.6" x14ac:dyDescent="0.3">
      <c r="A59" s="37" t="s">
        <v>1050</v>
      </c>
      <c r="B59" s="3">
        <v>0</v>
      </c>
      <c r="C59" s="3" t="s">
        <v>1064</v>
      </c>
      <c r="D59" s="4">
        <v>11</v>
      </c>
      <c r="E59" s="3" t="s">
        <v>234</v>
      </c>
      <c r="F59" s="3" t="s">
        <v>51</v>
      </c>
      <c r="G59" s="38">
        <v>30</v>
      </c>
      <c r="H59" s="164"/>
    </row>
    <row r="60" spans="1:8" ht="15.6" x14ac:dyDescent="0.3">
      <c r="A60" s="37" t="s">
        <v>1050</v>
      </c>
      <c r="B60" s="3">
        <v>0</v>
      </c>
      <c r="C60" s="3" t="s">
        <v>1064</v>
      </c>
      <c r="D60" s="4">
        <v>11</v>
      </c>
      <c r="E60" s="3" t="s">
        <v>377</v>
      </c>
      <c r="F60" s="3" t="s">
        <v>51</v>
      </c>
      <c r="G60" s="38">
        <v>30</v>
      </c>
      <c r="H60" s="164"/>
    </row>
    <row r="61" spans="1:8" ht="15.6" x14ac:dyDescent="0.3">
      <c r="A61" s="37" t="s">
        <v>1050</v>
      </c>
      <c r="B61" s="3">
        <v>0</v>
      </c>
      <c r="C61" s="3" t="s">
        <v>1064</v>
      </c>
      <c r="D61" s="4">
        <v>11</v>
      </c>
      <c r="E61" s="3" t="s">
        <v>1065</v>
      </c>
      <c r="F61" s="3" t="s">
        <v>51</v>
      </c>
      <c r="G61" s="38">
        <v>30</v>
      </c>
      <c r="H61" s="164"/>
    </row>
    <row r="62" spans="1:8" ht="15.6" x14ac:dyDescent="0.3">
      <c r="A62" s="37" t="s">
        <v>1050</v>
      </c>
      <c r="B62" s="3">
        <v>0</v>
      </c>
      <c r="C62" s="3" t="s">
        <v>1064</v>
      </c>
      <c r="D62" s="4">
        <v>11</v>
      </c>
      <c r="E62" s="3" t="s">
        <v>965</v>
      </c>
      <c r="F62" s="3" t="s">
        <v>51</v>
      </c>
      <c r="G62" s="38">
        <v>30</v>
      </c>
      <c r="H62" s="164"/>
    </row>
    <row r="63" spans="1:8" ht="15.6" x14ac:dyDescent="0.3">
      <c r="A63" s="37" t="s">
        <v>1050</v>
      </c>
      <c r="B63" s="3">
        <v>0</v>
      </c>
      <c r="C63" s="3" t="s">
        <v>1064</v>
      </c>
      <c r="D63" s="4">
        <v>11</v>
      </c>
      <c r="E63" s="3" t="s">
        <v>569</v>
      </c>
      <c r="F63" s="3" t="s">
        <v>51</v>
      </c>
      <c r="G63" s="38">
        <v>30</v>
      </c>
      <c r="H63" s="164"/>
    </row>
    <row r="64" spans="1:8" ht="15.6" x14ac:dyDescent="0.3">
      <c r="A64" s="37" t="s">
        <v>1050</v>
      </c>
      <c r="B64" s="3">
        <v>0</v>
      </c>
      <c r="C64" s="3" t="s">
        <v>1064</v>
      </c>
      <c r="D64" s="4">
        <v>11</v>
      </c>
      <c r="E64" s="3" t="s">
        <v>1066</v>
      </c>
      <c r="F64" s="3" t="s">
        <v>51</v>
      </c>
      <c r="G64" s="38">
        <v>30</v>
      </c>
      <c r="H64" s="164"/>
    </row>
    <row r="65" spans="1:8" ht="15.6" x14ac:dyDescent="0.3">
      <c r="A65" s="37" t="s">
        <v>1050</v>
      </c>
      <c r="B65" s="3">
        <v>1</v>
      </c>
      <c r="C65" s="3"/>
      <c r="D65" s="4">
        <v>54</v>
      </c>
      <c r="E65" s="3" t="s">
        <v>569</v>
      </c>
      <c r="F65" s="3" t="s">
        <v>184</v>
      </c>
      <c r="G65" s="38">
        <v>137.55000000000001</v>
      </c>
      <c r="H65" s="164"/>
    </row>
    <row r="66" spans="1:8" ht="15.6" x14ac:dyDescent="0.3">
      <c r="A66" s="37" t="s">
        <v>1050</v>
      </c>
      <c r="B66" s="3">
        <v>1</v>
      </c>
      <c r="C66" s="3"/>
      <c r="D66" s="4">
        <v>52</v>
      </c>
      <c r="E66" s="3" t="s">
        <v>309</v>
      </c>
      <c r="F66" s="3" t="s">
        <v>184</v>
      </c>
      <c r="G66" s="38">
        <v>13.01</v>
      </c>
      <c r="H66" s="164"/>
    </row>
    <row r="67" spans="1:8" ht="15.6" x14ac:dyDescent="0.3">
      <c r="A67" s="37" t="s">
        <v>1050</v>
      </c>
      <c r="B67" s="3">
        <v>1</v>
      </c>
      <c r="C67" s="3"/>
      <c r="D67" s="4" t="s">
        <v>7</v>
      </c>
      <c r="E67" s="3" t="s">
        <v>1067</v>
      </c>
      <c r="F67" s="3" t="s">
        <v>51</v>
      </c>
      <c r="G67" s="38">
        <v>476</v>
      </c>
      <c r="H67" s="164"/>
    </row>
    <row r="68" spans="1:8" ht="15.6" x14ac:dyDescent="0.3">
      <c r="A68" s="37" t="s">
        <v>842</v>
      </c>
      <c r="B68" s="3">
        <v>0</v>
      </c>
      <c r="C68" s="3"/>
      <c r="D68" s="4" t="s">
        <v>8</v>
      </c>
      <c r="E68" s="3" t="s">
        <v>1068</v>
      </c>
      <c r="F68" s="3" t="s">
        <v>184</v>
      </c>
      <c r="G68" s="38">
        <v>88</v>
      </c>
      <c r="H68" s="164"/>
    </row>
    <row r="69" spans="1:8" ht="15.6" x14ac:dyDescent="0.3">
      <c r="A69" s="37" t="s">
        <v>842</v>
      </c>
      <c r="B69" s="3">
        <v>0</v>
      </c>
      <c r="C69" s="3"/>
      <c r="D69" s="4" t="s">
        <v>9</v>
      </c>
      <c r="E69" s="3" t="s">
        <v>1069</v>
      </c>
      <c r="F69" s="3" t="s">
        <v>51</v>
      </c>
      <c r="G69" s="38">
        <v>416</v>
      </c>
      <c r="H69" s="164"/>
    </row>
    <row r="70" spans="1:8" ht="15.6" x14ac:dyDescent="0.3">
      <c r="A70" s="37" t="s">
        <v>842</v>
      </c>
      <c r="B70" s="3">
        <v>0</v>
      </c>
      <c r="C70" s="3"/>
      <c r="D70" s="4" t="s">
        <v>10</v>
      </c>
      <c r="E70" s="3" t="s">
        <v>309</v>
      </c>
      <c r="F70" s="3" t="s">
        <v>184</v>
      </c>
      <c r="G70" s="38">
        <v>56.84</v>
      </c>
      <c r="H70" s="164"/>
    </row>
    <row r="71" spans="1:8" ht="15.6" x14ac:dyDescent="0.3">
      <c r="A71" s="37" t="s">
        <v>842</v>
      </c>
      <c r="B71" s="3">
        <v>0</v>
      </c>
      <c r="C71" s="3"/>
      <c r="D71" s="4">
        <v>4</v>
      </c>
      <c r="E71" s="3" t="s">
        <v>323</v>
      </c>
      <c r="F71" s="3" t="s">
        <v>51</v>
      </c>
      <c r="G71" s="38">
        <v>11.4</v>
      </c>
      <c r="H71" s="164"/>
    </row>
    <row r="72" spans="1:8" ht="15.6" x14ac:dyDescent="0.3">
      <c r="A72" s="37" t="s">
        <v>842</v>
      </c>
      <c r="B72" s="3">
        <v>0</v>
      </c>
      <c r="C72" s="3"/>
      <c r="D72" s="4">
        <v>12</v>
      </c>
      <c r="E72" s="3" t="s">
        <v>332</v>
      </c>
      <c r="F72" s="3" t="s">
        <v>184</v>
      </c>
      <c r="G72" s="38">
        <v>11.4</v>
      </c>
      <c r="H72" s="164"/>
    </row>
    <row r="73" spans="1:8" ht="15.6" x14ac:dyDescent="0.3">
      <c r="A73" s="37" t="s">
        <v>1070</v>
      </c>
      <c r="B73" s="3">
        <v>0</v>
      </c>
      <c r="C73" s="3"/>
      <c r="D73" s="4">
        <v>1</v>
      </c>
      <c r="E73" s="3" t="s">
        <v>266</v>
      </c>
      <c r="F73" s="3" t="s">
        <v>184</v>
      </c>
      <c r="G73" s="38">
        <v>55.63</v>
      </c>
      <c r="H73" s="164"/>
    </row>
    <row r="74" spans="1:8" ht="15.6" x14ac:dyDescent="0.3">
      <c r="A74" s="37" t="s">
        <v>1070</v>
      </c>
      <c r="B74" s="3">
        <v>0</v>
      </c>
      <c r="C74" s="3"/>
      <c r="D74" s="4" t="s">
        <v>11</v>
      </c>
      <c r="E74" s="3" t="s">
        <v>309</v>
      </c>
      <c r="F74" s="3" t="s">
        <v>184</v>
      </c>
      <c r="G74" s="38">
        <v>77.72</v>
      </c>
      <c r="H74" s="164"/>
    </row>
    <row r="75" spans="1:8" ht="15.6" x14ac:dyDescent="0.3">
      <c r="A75" s="37" t="s">
        <v>1070</v>
      </c>
      <c r="B75" s="3">
        <v>0</v>
      </c>
      <c r="C75" s="3"/>
      <c r="D75" s="4" t="s">
        <v>12</v>
      </c>
      <c r="E75" s="3" t="s">
        <v>234</v>
      </c>
      <c r="F75" s="3" t="s">
        <v>184</v>
      </c>
      <c r="G75" s="38">
        <v>104.18</v>
      </c>
      <c r="H75" s="164"/>
    </row>
    <row r="76" spans="1:8" ht="15.6" x14ac:dyDescent="0.3">
      <c r="A76" s="37" t="s">
        <v>1070</v>
      </c>
      <c r="B76" s="3">
        <v>0</v>
      </c>
      <c r="C76" s="3"/>
      <c r="D76" s="4" t="s">
        <v>13</v>
      </c>
      <c r="E76" s="3" t="s">
        <v>14</v>
      </c>
      <c r="F76" s="3" t="s">
        <v>184</v>
      </c>
      <c r="G76" s="38">
        <v>125.82</v>
      </c>
      <c r="H76" s="164"/>
    </row>
    <row r="77" spans="1:8" ht="15.6" x14ac:dyDescent="0.3">
      <c r="A77" s="37" t="s">
        <v>1070</v>
      </c>
      <c r="B77" s="3">
        <v>0</v>
      </c>
      <c r="C77" s="3"/>
      <c r="D77" s="4" t="s">
        <v>15</v>
      </c>
      <c r="E77" s="3" t="s">
        <v>569</v>
      </c>
      <c r="F77" s="3" t="s">
        <v>51</v>
      </c>
      <c r="G77" s="38">
        <v>25.15</v>
      </c>
      <c r="H77" s="164"/>
    </row>
    <row r="78" spans="1:8" ht="15.6" x14ac:dyDescent="0.3">
      <c r="A78" s="37" t="s">
        <v>1070</v>
      </c>
      <c r="B78" s="3">
        <v>0</v>
      </c>
      <c r="C78" s="3"/>
      <c r="D78" s="4">
        <v>8</v>
      </c>
      <c r="E78" s="3" t="s">
        <v>343</v>
      </c>
      <c r="F78" s="3" t="s">
        <v>257</v>
      </c>
      <c r="G78" s="38">
        <v>357.99</v>
      </c>
      <c r="H78" s="164"/>
    </row>
    <row r="79" spans="1:8" ht="15.6" x14ac:dyDescent="0.3">
      <c r="A79" s="37" t="s">
        <v>1070</v>
      </c>
      <c r="B79" s="3">
        <v>0</v>
      </c>
      <c r="C79" s="3"/>
      <c r="D79" s="4">
        <v>19</v>
      </c>
      <c r="E79" s="3" t="s">
        <v>343</v>
      </c>
      <c r="F79" s="3" t="s">
        <v>257</v>
      </c>
      <c r="G79" s="38">
        <v>651.37</v>
      </c>
      <c r="H79" s="164"/>
    </row>
    <row r="80" spans="1:8" ht="15.6" x14ac:dyDescent="0.3">
      <c r="A80" s="37" t="s">
        <v>1070</v>
      </c>
      <c r="B80" s="3">
        <v>0</v>
      </c>
      <c r="C80" s="3"/>
      <c r="D80" s="4">
        <v>10</v>
      </c>
      <c r="E80" s="3" t="s">
        <v>1071</v>
      </c>
      <c r="F80" s="3" t="s">
        <v>51</v>
      </c>
      <c r="G80" s="38">
        <v>74.98</v>
      </c>
      <c r="H80" s="164"/>
    </row>
    <row r="81" spans="1:8" ht="15.6" x14ac:dyDescent="0.3">
      <c r="A81" s="37" t="s">
        <v>1070</v>
      </c>
      <c r="B81" s="3">
        <v>0</v>
      </c>
      <c r="C81" s="3"/>
      <c r="D81" s="4">
        <v>18</v>
      </c>
      <c r="E81" s="3" t="s">
        <v>1072</v>
      </c>
      <c r="F81" s="3" t="s">
        <v>257</v>
      </c>
      <c r="G81" s="38">
        <v>91.43</v>
      </c>
      <c r="H81" s="164"/>
    </row>
    <row r="82" spans="1:8" ht="15.6" x14ac:dyDescent="0.3">
      <c r="A82" s="37" t="s">
        <v>1070</v>
      </c>
      <c r="B82" s="3">
        <v>0</v>
      </c>
      <c r="C82" s="3"/>
      <c r="D82" s="4">
        <v>11</v>
      </c>
      <c r="E82" s="3" t="s">
        <v>1073</v>
      </c>
      <c r="F82" s="3" t="s">
        <v>51</v>
      </c>
      <c r="G82" s="38">
        <v>34.94</v>
      </c>
      <c r="H82" s="164"/>
    </row>
    <row r="83" spans="1:8" ht="15.6" x14ac:dyDescent="0.3">
      <c r="A83" s="37" t="s">
        <v>1070</v>
      </c>
      <c r="B83" s="3">
        <v>0</v>
      </c>
      <c r="C83" s="3"/>
      <c r="D83" s="4">
        <v>11</v>
      </c>
      <c r="E83" s="3" t="s">
        <v>309</v>
      </c>
      <c r="F83" s="3" t="s">
        <v>184</v>
      </c>
      <c r="G83" s="38">
        <v>2</v>
      </c>
      <c r="H83" s="164"/>
    </row>
    <row r="84" spans="1:8" ht="15.6" x14ac:dyDescent="0.3">
      <c r="A84" s="37" t="s">
        <v>1070</v>
      </c>
      <c r="B84" s="3">
        <v>0</v>
      </c>
      <c r="C84" s="3"/>
      <c r="D84" s="4">
        <v>11</v>
      </c>
      <c r="E84" s="3" t="s">
        <v>14</v>
      </c>
      <c r="F84" s="3" t="s">
        <v>184</v>
      </c>
      <c r="G84" s="38">
        <v>2</v>
      </c>
      <c r="H84" s="164"/>
    </row>
    <row r="85" spans="1:8" ht="15.6" x14ac:dyDescent="0.3">
      <c r="A85" s="37" t="s">
        <v>1070</v>
      </c>
      <c r="B85" s="3">
        <v>0</v>
      </c>
      <c r="C85" s="3"/>
      <c r="D85" s="4">
        <v>11</v>
      </c>
      <c r="E85" s="3" t="s">
        <v>569</v>
      </c>
      <c r="F85" s="3" t="s">
        <v>184</v>
      </c>
      <c r="G85" s="38">
        <v>3.99</v>
      </c>
      <c r="H85" s="164"/>
    </row>
    <row r="86" spans="1:8" ht="15.6" x14ac:dyDescent="0.3">
      <c r="A86" s="37" t="s">
        <v>1070</v>
      </c>
      <c r="B86" s="3">
        <v>0</v>
      </c>
      <c r="C86" s="3"/>
      <c r="D86" s="4">
        <v>11</v>
      </c>
      <c r="E86" s="3" t="s">
        <v>266</v>
      </c>
      <c r="F86" s="3" t="s">
        <v>184</v>
      </c>
      <c r="G86" s="38">
        <v>11.83</v>
      </c>
      <c r="H86" s="164"/>
    </row>
    <row r="87" spans="1:8" ht="15.6" x14ac:dyDescent="0.3">
      <c r="A87" s="37" t="s">
        <v>1074</v>
      </c>
      <c r="B87" s="3" t="s">
        <v>16</v>
      </c>
      <c r="C87" s="3"/>
      <c r="D87" s="4" t="s">
        <v>17</v>
      </c>
      <c r="E87" s="3" t="s">
        <v>266</v>
      </c>
      <c r="F87" s="3" t="s">
        <v>184</v>
      </c>
      <c r="G87" s="38">
        <v>80</v>
      </c>
      <c r="H87" s="164"/>
    </row>
    <row r="88" spans="1:8" ht="15.6" x14ac:dyDescent="0.3">
      <c r="A88" s="37" t="s">
        <v>1074</v>
      </c>
      <c r="B88" s="3" t="s">
        <v>16</v>
      </c>
      <c r="C88" s="3"/>
      <c r="D88" s="4" t="s">
        <v>18</v>
      </c>
      <c r="E88" s="3" t="s">
        <v>234</v>
      </c>
      <c r="F88" s="3" t="s">
        <v>184</v>
      </c>
      <c r="G88" s="38">
        <v>80</v>
      </c>
      <c r="H88" s="164"/>
    </row>
    <row r="89" spans="1:8" ht="15.6" x14ac:dyDescent="0.3">
      <c r="A89" s="37" t="s">
        <v>1074</v>
      </c>
      <c r="B89" s="3" t="s">
        <v>16</v>
      </c>
      <c r="C89" s="3"/>
      <c r="D89" s="4" t="s">
        <v>19</v>
      </c>
      <c r="E89" s="3" t="s">
        <v>14</v>
      </c>
      <c r="F89" s="3" t="s">
        <v>184</v>
      </c>
      <c r="G89" s="38">
        <v>10</v>
      </c>
      <c r="H89" s="164"/>
    </row>
    <row r="90" spans="1:8" ht="15.6" x14ac:dyDescent="0.3">
      <c r="A90" s="37" t="s">
        <v>1074</v>
      </c>
      <c r="B90" s="3" t="s">
        <v>16</v>
      </c>
      <c r="C90" s="3"/>
      <c r="D90" s="4" t="s">
        <v>20</v>
      </c>
      <c r="E90" s="3" t="s">
        <v>569</v>
      </c>
      <c r="F90" s="3" t="s">
        <v>184</v>
      </c>
      <c r="G90" s="38">
        <v>100</v>
      </c>
      <c r="H90" s="164"/>
    </row>
    <row r="91" spans="1:8" ht="15.6" x14ac:dyDescent="0.3">
      <c r="A91" s="37" t="s">
        <v>1074</v>
      </c>
      <c r="B91" s="3" t="s">
        <v>16</v>
      </c>
      <c r="C91" s="3"/>
      <c r="D91" s="4" t="s">
        <v>21</v>
      </c>
      <c r="E91" s="3" t="s">
        <v>309</v>
      </c>
      <c r="F91" s="3" t="s">
        <v>184</v>
      </c>
      <c r="G91" s="38">
        <v>25</v>
      </c>
      <c r="H91" s="164"/>
    </row>
    <row r="92" spans="1:8" ht="15.6" x14ac:dyDescent="0.3">
      <c r="A92" s="37" t="s">
        <v>1074</v>
      </c>
      <c r="B92" s="3" t="s">
        <v>16</v>
      </c>
      <c r="C92" s="3"/>
      <c r="D92" s="4" t="s">
        <v>22</v>
      </c>
      <c r="E92" s="3" t="s">
        <v>343</v>
      </c>
      <c r="F92" s="3" t="s">
        <v>51</v>
      </c>
      <c r="G92" s="38">
        <v>300</v>
      </c>
      <c r="H92" s="164"/>
    </row>
    <row r="93" spans="1:8" ht="15.6" x14ac:dyDescent="0.3">
      <c r="A93" s="37" t="s">
        <v>1074</v>
      </c>
      <c r="B93" s="3" t="s">
        <v>16</v>
      </c>
      <c r="C93" s="3"/>
      <c r="D93" s="4" t="s">
        <v>23</v>
      </c>
      <c r="E93" s="3" t="s">
        <v>1075</v>
      </c>
      <c r="F93" s="3" t="s">
        <v>184</v>
      </c>
      <c r="G93" s="38">
        <v>200</v>
      </c>
      <c r="H93" s="164"/>
    </row>
    <row r="94" spans="1:8" ht="15.6" x14ac:dyDescent="0.3">
      <c r="A94" s="37" t="s">
        <v>262</v>
      </c>
      <c r="B94" s="3">
        <v>0</v>
      </c>
      <c r="C94" s="3"/>
      <c r="D94" s="4">
        <v>1</v>
      </c>
      <c r="E94" s="3" t="s">
        <v>266</v>
      </c>
      <c r="F94" s="3" t="s">
        <v>184</v>
      </c>
      <c r="G94" s="38">
        <v>40.880000000000003</v>
      </c>
      <c r="H94" s="164"/>
    </row>
    <row r="95" spans="1:8" ht="15.6" x14ac:dyDescent="0.3">
      <c r="A95" s="37" t="s">
        <v>262</v>
      </c>
      <c r="B95" s="3">
        <v>0</v>
      </c>
      <c r="C95" s="3"/>
      <c r="D95" s="4" t="s">
        <v>24</v>
      </c>
      <c r="E95" s="3" t="s">
        <v>569</v>
      </c>
      <c r="F95" s="3" t="s">
        <v>184</v>
      </c>
      <c r="G95" s="38">
        <v>80.510000000000005</v>
      </c>
      <c r="H95" s="164"/>
    </row>
    <row r="96" spans="1:8" ht="15.6" x14ac:dyDescent="0.3">
      <c r="A96" s="37" t="s">
        <v>262</v>
      </c>
      <c r="B96" s="3">
        <v>0</v>
      </c>
      <c r="C96" s="3"/>
      <c r="D96" s="4" t="s">
        <v>25</v>
      </c>
      <c r="E96" s="3" t="s">
        <v>309</v>
      </c>
      <c r="F96" s="3" t="s">
        <v>184</v>
      </c>
      <c r="G96" s="38">
        <v>32.119999999999997</v>
      </c>
      <c r="H96" s="164"/>
    </row>
    <row r="97" spans="1:8" ht="15.6" x14ac:dyDescent="0.3">
      <c r="A97" s="37" t="s">
        <v>262</v>
      </c>
      <c r="B97" s="3">
        <v>0</v>
      </c>
      <c r="C97" s="3"/>
      <c r="D97" s="4" t="s">
        <v>26</v>
      </c>
      <c r="E97" s="3" t="s">
        <v>181</v>
      </c>
      <c r="F97" s="3" t="s">
        <v>51</v>
      </c>
      <c r="G97" s="38">
        <v>191.16</v>
      </c>
      <c r="H97" s="164"/>
    </row>
    <row r="98" spans="1:8" ht="15.6" x14ac:dyDescent="0.3">
      <c r="A98" s="37" t="s">
        <v>262</v>
      </c>
      <c r="B98" s="3">
        <v>0</v>
      </c>
      <c r="C98" s="3"/>
      <c r="D98" s="4" t="s">
        <v>27</v>
      </c>
      <c r="E98" s="3" t="s">
        <v>1076</v>
      </c>
      <c r="F98" s="3" t="s">
        <v>142</v>
      </c>
      <c r="G98" s="38">
        <v>72</v>
      </c>
      <c r="H98" s="164"/>
    </row>
    <row r="99" spans="1:8" ht="15.6" x14ac:dyDescent="0.3">
      <c r="A99" s="37" t="s">
        <v>262</v>
      </c>
      <c r="B99" s="3">
        <v>0</v>
      </c>
      <c r="C99" s="3"/>
      <c r="D99" s="4" t="s">
        <v>28</v>
      </c>
      <c r="E99" s="3" t="s">
        <v>238</v>
      </c>
      <c r="F99" s="3" t="s">
        <v>184</v>
      </c>
      <c r="G99" s="38">
        <v>27.32</v>
      </c>
      <c r="H99" s="164"/>
    </row>
    <row r="100" spans="1:8" ht="15.6" x14ac:dyDescent="0.3">
      <c r="A100" s="37" t="s">
        <v>262</v>
      </c>
      <c r="B100" s="3">
        <v>0</v>
      </c>
      <c r="C100" s="3"/>
      <c r="D100" s="4">
        <v>18</v>
      </c>
      <c r="E100" s="3" t="s">
        <v>185</v>
      </c>
      <c r="F100" s="3" t="s">
        <v>51</v>
      </c>
      <c r="G100" s="38">
        <v>46.8</v>
      </c>
      <c r="H100" s="164"/>
    </row>
    <row r="101" spans="1:8" ht="15.6" x14ac:dyDescent="0.3">
      <c r="A101" s="37" t="s">
        <v>262</v>
      </c>
      <c r="B101" s="3">
        <v>0</v>
      </c>
      <c r="C101" s="3"/>
      <c r="D101" s="4" t="s">
        <v>29</v>
      </c>
      <c r="E101" s="3" t="s">
        <v>181</v>
      </c>
      <c r="F101" s="3" t="s">
        <v>51</v>
      </c>
      <c r="G101" s="38">
        <v>66.3</v>
      </c>
      <c r="H101" s="164"/>
    </row>
    <row r="102" spans="1:8" ht="15.6" x14ac:dyDescent="0.3">
      <c r="A102" s="37" t="s">
        <v>262</v>
      </c>
      <c r="B102" s="3">
        <v>0</v>
      </c>
      <c r="C102" s="3"/>
      <c r="D102" s="4" t="s">
        <v>30</v>
      </c>
      <c r="E102" s="3" t="s">
        <v>181</v>
      </c>
      <c r="F102" s="3" t="s">
        <v>51</v>
      </c>
      <c r="G102" s="38">
        <v>26.52</v>
      </c>
      <c r="H102" s="164"/>
    </row>
    <row r="103" spans="1:8" ht="15.6" x14ac:dyDescent="0.3">
      <c r="A103" s="37" t="s">
        <v>31</v>
      </c>
      <c r="B103" s="3">
        <v>0</v>
      </c>
      <c r="C103" s="3"/>
      <c r="D103" s="4">
        <v>1</v>
      </c>
      <c r="E103" s="3" t="s">
        <v>266</v>
      </c>
      <c r="F103" s="3" t="s">
        <v>184</v>
      </c>
      <c r="G103" s="38">
        <v>42.3</v>
      </c>
      <c r="H103" s="164"/>
    </row>
    <row r="104" spans="1:8" ht="15.6" x14ac:dyDescent="0.3">
      <c r="A104" s="37" t="s">
        <v>31</v>
      </c>
      <c r="B104" s="3">
        <v>0</v>
      </c>
      <c r="C104" s="3"/>
      <c r="D104" s="4">
        <v>1</v>
      </c>
      <c r="E104" s="3" t="s">
        <v>569</v>
      </c>
      <c r="F104" s="3" t="s">
        <v>184</v>
      </c>
      <c r="G104" s="38">
        <v>31.1</v>
      </c>
      <c r="H104" s="164"/>
    </row>
    <row r="105" spans="1:8" ht="15.6" x14ac:dyDescent="0.3">
      <c r="A105" s="37" t="s">
        <v>31</v>
      </c>
      <c r="B105" s="3">
        <v>0</v>
      </c>
      <c r="C105" s="3"/>
      <c r="D105" s="4">
        <v>2</v>
      </c>
      <c r="E105" s="3" t="s">
        <v>308</v>
      </c>
      <c r="F105" s="3" t="s">
        <v>184</v>
      </c>
      <c r="G105" s="38">
        <v>329</v>
      </c>
      <c r="H105" s="164"/>
    </row>
    <row r="106" spans="1:8" ht="15.6" x14ac:dyDescent="0.3">
      <c r="A106" s="37" t="s">
        <v>31</v>
      </c>
      <c r="B106" s="3">
        <v>0</v>
      </c>
      <c r="C106" s="3"/>
      <c r="D106" s="4">
        <v>10</v>
      </c>
      <c r="E106" s="3" t="s">
        <v>1077</v>
      </c>
      <c r="F106" s="3" t="s">
        <v>184</v>
      </c>
      <c r="G106" s="38">
        <v>84.2</v>
      </c>
      <c r="H106" s="164"/>
    </row>
    <row r="107" spans="1:8" ht="15.6" x14ac:dyDescent="0.3">
      <c r="A107" s="37" t="s">
        <v>31</v>
      </c>
      <c r="B107" s="3">
        <v>0</v>
      </c>
      <c r="C107" s="3"/>
      <c r="D107" s="4" t="s">
        <v>32</v>
      </c>
      <c r="E107" s="3" t="s">
        <v>309</v>
      </c>
      <c r="F107" s="3" t="s">
        <v>184</v>
      </c>
      <c r="G107" s="38">
        <v>44.5</v>
      </c>
      <c r="H107" s="164"/>
    </row>
    <row r="108" spans="1:8" ht="15.6" x14ac:dyDescent="0.3">
      <c r="A108" s="37" t="s">
        <v>31</v>
      </c>
      <c r="B108" s="3">
        <v>0</v>
      </c>
      <c r="C108" s="3"/>
      <c r="D108" s="4" t="s">
        <v>33</v>
      </c>
      <c r="E108" s="3" t="s">
        <v>181</v>
      </c>
      <c r="F108" s="3" t="s">
        <v>184</v>
      </c>
      <c r="G108" s="38">
        <v>66.7</v>
      </c>
      <c r="H108" s="164"/>
    </row>
    <row r="109" spans="1:8" ht="15.6" x14ac:dyDescent="0.3">
      <c r="A109" s="37" t="s">
        <v>31</v>
      </c>
      <c r="B109" s="3">
        <v>0</v>
      </c>
      <c r="C109" s="3"/>
      <c r="D109" s="4">
        <v>5</v>
      </c>
      <c r="E109" s="3" t="s">
        <v>1078</v>
      </c>
      <c r="F109" s="3" t="s">
        <v>184</v>
      </c>
      <c r="G109" s="38">
        <v>40.799999999999997</v>
      </c>
      <c r="H109" s="164"/>
    </row>
    <row r="110" spans="1:8" ht="15.6" x14ac:dyDescent="0.3">
      <c r="A110" s="37" t="s">
        <v>31</v>
      </c>
      <c r="B110" s="3">
        <v>0</v>
      </c>
      <c r="C110" s="3"/>
      <c r="D110" s="4">
        <v>11</v>
      </c>
      <c r="E110" s="3" t="s">
        <v>238</v>
      </c>
      <c r="F110" s="3" t="s">
        <v>184</v>
      </c>
      <c r="G110" s="38">
        <v>31.1</v>
      </c>
      <c r="H110" s="164"/>
    </row>
    <row r="111" spans="1:8" ht="15.6" x14ac:dyDescent="0.3">
      <c r="A111" s="37" t="s">
        <v>1079</v>
      </c>
      <c r="B111" s="3">
        <v>0</v>
      </c>
      <c r="C111" s="3"/>
      <c r="D111" s="4">
        <v>19</v>
      </c>
      <c r="E111" s="3" t="s">
        <v>266</v>
      </c>
      <c r="F111" s="3" t="s">
        <v>184</v>
      </c>
      <c r="G111" s="38">
        <v>140.19</v>
      </c>
      <c r="H111" s="164"/>
    </row>
    <row r="112" spans="1:8" ht="15.6" x14ac:dyDescent="0.3">
      <c r="A112" s="37" t="s">
        <v>1079</v>
      </c>
      <c r="B112" s="3">
        <v>0</v>
      </c>
      <c r="C112" s="3"/>
      <c r="D112" s="4">
        <v>19</v>
      </c>
      <c r="E112" s="3" t="s">
        <v>569</v>
      </c>
      <c r="F112" s="3" t="s">
        <v>184</v>
      </c>
      <c r="G112" s="38">
        <v>844</v>
      </c>
      <c r="H112" s="164"/>
    </row>
    <row r="113" spans="1:8" ht="15.6" x14ac:dyDescent="0.3">
      <c r="A113" s="37" t="s">
        <v>1079</v>
      </c>
      <c r="B113" s="3">
        <v>0</v>
      </c>
      <c r="C113" s="3"/>
      <c r="D113" s="4" t="s">
        <v>34</v>
      </c>
      <c r="E113" s="3" t="s">
        <v>1063</v>
      </c>
      <c r="F113" s="3" t="s">
        <v>1080</v>
      </c>
      <c r="G113" s="38">
        <v>60</v>
      </c>
      <c r="H113" s="164"/>
    </row>
    <row r="114" spans="1:8" ht="15.6" x14ac:dyDescent="0.3">
      <c r="A114" s="37" t="s">
        <v>1079</v>
      </c>
      <c r="B114" s="3">
        <v>0</v>
      </c>
      <c r="C114" s="3"/>
      <c r="D114" s="4">
        <v>20</v>
      </c>
      <c r="E114" s="3" t="s">
        <v>1081</v>
      </c>
      <c r="F114" s="3" t="s">
        <v>184</v>
      </c>
      <c r="G114" s="38">
        <v>83</v>
      </c>
      <c r="H114" s="164"/>
    </row>
    <row r="115" spans="1:8" ht="15.6" x14ac:dyDescent="0.3">
      <c r="A115" s="37" t="s">
        <v>1079</v>
      </c>
      <c r="B115" s="3">
        <v>0</v>
      </c>
      <c r="C115" s="3"/>
      <c r="D115" s="4">
        <v>19</v>
      </c>
      <c r="E115" s="3" t="s">
        <v>1082</v>
      </c>
      <c r="F115" s="3" t="s">
        <v>184</v>
      </c>
      <c r="G115" s="38">
        <v>47.58</v>
      </c>
      <c r="H115" s="164"/>
    </row>
    <row r="116" spans="1:8" ht="15.6" x14ac:dyDescent="0.3">
      <c r="A116" s="37" t="s">
        <v>1079</v>
      </c>
      <c r="B116" s="3">
        <v>0</v>
      </c>
      <c r="C116" s="3"/>
      <c r="D116" s="4" t="s">
        <v>35</v>
      </c>
      <c r="E116" s="3" t="s">
        <v>1083</v>
      </c>
      <c r="F116" s="3" t="s">
        <v>184</v>
      </c>
      <c r="G116" s="38">
        <v>27.82</v>
      </c>
      <c r="H116" s="164"/>
    </row>
    <row r="117" spans="1:8" ht="15.6" x14ac:dyDescent="0.3">
      <c r="A117" s="37" t="s">
        <v>1079</v>
      </c>
      <c r="B117" s="3">
        <v>0</v>
      </c>
      <c r="C117" s="3"/>
      <c r="D117" s="4">
        <v>12</v>
      </c>
      <c r="E117" s="3" t="s">
        <v>569</v>
      </c>
      <c r="F117" s="3" t="s">
        <v>184</v>
      </c>
      <c r="G117" s="38">
        <v>16.850000000000001</v>
      </c>
      <c r="H117" s="164"/>
    </row>
    <row r="118" spans="1:8" ht="15.6" x14ac:dyDescent="0.3">
      <c r="A118" s="37" t="s">
        <v>1079</v>
      </c>
      <c r="B118" s="3">
        <v>0</v>
      </c>
      <c r="C118" s="3"/>
      <c r="D118" s="4" t="s">
        <v>1</v>
      </c>
      <c r="E118" s="3" t="s">
        <v>378</v>
      </c>
      <c r="F118" s="3" t="s">
        <v>51</v>
      </c>
      <c r="G118" s="38">
        <v>162</v>
      </c>
      <c r="H118" s="164"/>
    </row>
    <row r="119" spans="1:8" ht="15.6" x14ac:dyDescent="0.3">
      <c r="A119" s="37" t="s">
        <v>1079</v>
      </c>
      <c r="B119" s="3">
        <v>0</v>
      </c>
      <c r="C119" s="3"/>
      <c r="D119" s="4" t="s">
        <v>36</v>
      </c>
      <c r="E119" s="3" t="s">
        <v>272</v>
      </c>
      <c r="F119" s="3" t="s">
        <v>51</v>
      </c>
      <c r="G119" s="38">
        <v>499.2</v>
      </c>
      <c r="H119" s="164"/>
    </row>
    <row r="120" spans="1:8" ht="15.6" x14ac:dyDescent="0.3">
      <c r="A120" s="37" t="s">
        <v>1079</v>
      </c>
      <c r="B120" s="3">
        <v>0</v>
      </c>
      <c r="C120" s="3"/>
      <c r="D120" s="4">
        <v>11</v>
      </c>
      <c r="E120" s="3" t="s">
        <v>1084</v>
      </c>
      <c r="F120" s="3" t="s">
        <v>184</v>
      </c>
      <c r="G120" s="38">
        <v>2</v>
      </c>
      <c r="H120" s="164"/>
    </row>
    <row r="121" spans="1:8" ht="15.6" x14ac:dyDescent="0.3">
      <c r="A121" s="37" t="s">
        <v>1079</v>
      </c>
      <c r="B121" s="3">
        <v>1</v>
      </c>
      <c r="C121" s="3"/>
      <c r="D121" s="4" t="s">
        <v>37</v>
      </c>
      <c r="E121" s="3" t="s">
        <v>1085</v>
      </c>
      <c r="F121" s="3" t="s">
        <v>184</v>
      </c>
      <c r="G121" s="38">
        <v>10</v>
      </c>
      <c r="H121" s="164"/>
    </row>
    <row r="122" spans="1:8" ht="15.6" x14ac:dyDescent="0.3">
      <c r="A122" s="37" t="s">
        <v>1079</v>
      </c>
      <c r="B122" s="3">
        <v>1</v>
      </c>
      <c r="C122" s="3"/>
      <c r="D122" s="4" t="s">
        <v>38</v>
      </c>
      <c r="E122" s="3" t="s">
        <v>1063</v>
      </c>
      <c r="F122" s="3" t="s">
        <v>184</v>
      </c>
      <c r="G122" s="38">
        <v>60</v>
      </c>
      <c r="H122" s="164"/>
    </row>
    <row r="123" spans="1:8" ht="15.6" x14ac:dyDescent="0.3">
      <c r="A123" s="37" t="s">
        <v>1079</v>
      </c>
      <c r="B123" s="3">
        <v>1</v>
      </c>
      <c r="C123" s="3"/>
      <c r="D123" s="4">
        <v>109</v>
      </c>
      <c r="E123" s="3" t="s">
        <v>569</v>
      </c>
      <c r="F123" s="3" t="s">
        <v>51</v>
      </c>
      <c r="G123" s="38">
        <v>70</v>
      </c>
      <c r="H123" s="164"/>
    </row>
    <row r="124" spans="1:8" ht="15.6" x14ac:dyDescent="0.3">
      <c r="A124" s="37" t="s">
        <v>1079</v>
      </c>
      <c r="B124" s="3">
        <v>1</v>
      </c>
      <c r="C124" s="3"/>
      <c r="D124" s="4">
        <v>104</v>
      </c>
      <c r="E124" s="3" t="s">
        <v>569</v>
      </c>
      <c r="F124" s="3" t="s">
        <v>184</v>
      </c>
      <c r="G124" s="38">
        <v>706</v>
      </c>
      <c r="H124" s="164"/>
    </row>
    <row r="125" spans="1:8" ht="15.6" x14ac:dyDescent="0.3">
      <c r="A125" s="37" t="s">
        <v>1079</v>
      </c>
      <c r="B125" s="3">
        <v>1</v>
      </c>
      <c r="C125" s="3"/>
      <c r="D125" s="4">
        <v>126</v>
      </c>
      <c r="E125" s="3" t="s">
        <v>258</v>
      </c>
      <c r="F125" s="3" t="s">
        <v>51</v>
      </c>
      <c r="G125" s="38">
        <v>265.2</v>
      </c>
      <c r="H125" s="164"/>
    </row>
    <row r="126" spans="1:8" ht="15.6" x14ac:dyDescent="0.3">
      <c r="A126" s="37" t="s">
        <v>1079</v>
      </c>
      <c r="B126" s="3">
        <v>1</v>
      </c>
      <c r="C126" s="3"/>
      <c r="D126" s="4">
        <v>113</v>
      </c>
      <c r="E126" s="3" t="s">
        <v>373</v>
      </c>
      <c r="F126" s="3" t="s">
        <v>51</v>
      </c>
      <c r="G126" s="38">
        <v>95.94</v>
      </c>
      <c r="H126" s="164"/>
    </row>
    <row r="127" spans="1:8" ht="15.6" x14ac:dyDescent="0.3">
      <c r="A127" s="37" t="s">
        <v>1079</v>
      </c>
      <c r="B127" s="3">
        <v>1</v>
      </c>
      <c r="C127" s="3"/>
      <c r="D127" s="4" t="s">
        <v>39</v>
      </c>
      <c r="E127" s="3" t="s">
        <v>1086</v>
      </c>
      <c r="F127" s="3" t="s">
        <v>51</v>
      </c>
      <c r="G127" s="38">
        <v>230.1</v>
      </c>
      <c r="H127" s="164"/>
    </row>
    <row r="128" spans="1:8" ht="15.6" x14ac:dyDescent="0.3">
      <c r="A128" s="37" t="s">
        <v>1079</v>
      </c>
      <c r="B128" s="3">
        <v>1</v>
      </c>
      <c r="C128" s="3"/>
      <c r="D128" s="4" t="s">
        <v>40</v>
      </c>
      <c r="E128" s="3" t="s">
        <v>1087</v>
      </c>
      <c r="F128" s="3" t="s">
        <v>51</v>
      </c>
      <c r="G128" s="38">
        <v>499.2</v>
      </c>
      <c r="H128" s="164"/>
    </row>
    <row r="129" spans="1:8" ht="15.6" x14ac:dyDescent="0.3">
      <c r="A129" s="37" t="s">
        <v>1079</v>
      </c>
      <c r="B129" s="3">
        <v>1</v>
      </c>
      <c r="C129" s="3"/>
      <c r="D129" s="4" t="s">
        <v>41</v>
      </c>
      <c r="E129" s="3" t="s">
        <v>1088</v>
      </c>
      <c r="F129" s="3" t="s">
        <v>51</v>
      </c>
      <c r="G129" s="38">
        <v>124.8</v>
      </c>
      <c r="H129" s="164"/>
    </row>
    <row r="130" spans="1:8" ht="15.6" x14ac:dyDescent="0.3">
      <c r="A130" s="37" t="s">
        <v>1079</v>
      </c>
      <c r="B130" s="3">
        <v>1</v>
      </c>
      <c r="C130" s="3"/>
      <c r="D130" s="4">
        <v>131</v>
      </c>
      <c r="E130" s="3" t="s">
        <v>332</v>
      </c>
      <c r="F130" s="3" t="s">
        <v>184</v>
      </c>
      <c r="G130" s="38">
        <v>163.80000000000001</v>
      </c>
      <c r="H130" s="164"/>
    </row>
    <row r="131" spans="1:8" ht="15.6" x14ac:dyDescent="0.3">
      <c r="A131" s="37" t="s">
        <v>1079</v>
      </c>
      <c r="B131" s="3">
        <v>1</v>
      </c>
      <c r="C131" s="3"/>
      <c r="D131" s="4">
        <v>130</v>
      </c>
      <c r="E131" s="3" t="s">
        <v>1052</v>
      </c>
      <c r="F131" s="3" t="s">
        <v>184</v>
      </c>
      <c r="G131" s="38">
        <v>31.2</v>
      </c>
      <c r="H131" s="164"/>
    </row>
    <row r="132" spans="1:8" ht="15.6" x14ac:dyDescent="0.3">
      <c r="A132" s="37" t="s">
        <v>1079</v>
      </c>
      <c r="B132" s="3">
        <v>1</v>
      </c>
      <c r="C132" s="3"/>
      <c r="D132" s="4">
        <v>129</v>
      </c>
      <c r="E132" s="3" t="s">
        <v>1089</v>
      </c>
      <c r="F132" s="3" t="s">
        <v>51</v>
      </c>
      <c r="G132" s="38">
        <v>31.2</v>
      </c>
      <c r="H132" s="164"/>
    </row>
    <row r="133" spans="1:8" ht="15.6" x14ac:dyDescent="0.3">
      <c r="A133" s="37" t="s">
        <v>1079</v>
      </c>
      <c r="B133" s="3">
        <v>1</v>
      </c>
      <c r="C133" s="3"/>
      <c r="D133" s="4">
        <v>128</v>
      </c>
      <c r="E133" s="3" t="s">
        <v>251</v>
      </c>
      <c r="F133" s="3" t="s">
        <v>51</v>
      </c>
      <c r="G133" s="38">
        <v>48.36</v>
      </c>
      <c r="H133" s="164"/>
    </row>
    <row r="134" spans="1:8" ht="15.6" x14ac:dyDescent="0.3">
      <c r="A134" s="37" t="s">
        <v>1079</v>
      </c>
      <c r="B134" s="3">
        <v>1</v>
      </c>
      <c r="C134" s="3"/>
      <c r="D134" s="4">
        <v>127</v>
      </c>
      <c r="E134" s="3" t="s">
        <v>890</v>
      </c>
      <c r="F134" s="3" t="s">
        <v>51</v>
      </c>
      <c r="G134" s="38">
        <v>177.84</v>
      </c>
      <c r="H134" s="164"/>
    </row>
    <row r="135" spans="1:8" ht="15.6" x14ac:dyDescent="0.3">
      <c r="A135" s="37" t="s">
        <v>1079</v>
      </c>
      <c r="B135" s="3">
        <v>2</v>
      </c>
      <c r="C135" s="3"/>
      <c r="D135" s="4" t="s">
        <v>42</v>
      </c>
      <c r="E135" s="3" t="s">
        <v>1085</v>
      </c>
      <c r="F135" s="3" t="s">
        <v>184</v>
      </c>
      <c r="G135" s="38">
        <v>10</v>
      </c>
      <c r="H135" s="164"/>
    </row>
    <row r="136" spans="1:8" ht="15.6" x14ac:dyDescent="0.3">
      <c r="A136" s="37" t="s">
        <v>1079</v>
      </c>
      <c r="B136" s="3">
        <v>2</v>
      </c>
      <c r="C136" s="3"/>
      <c r="D136" s="4" t="s">
        <v>43</v>
      </c>
      <c r="E136" s="3" t="s">
        <v>569</v>
      </c>
      <c r="F136" s="3" t="s">
        <v>51</v>
      </c>
      <c r="G136" s="38">
        <v>776</v>
      </c>
      <c r="H136" s="164"/>
    </row>
    <row r="137" spans="1:8" ht="15.6" x14ac:dyDescent="0.3">
      <c r="A137" s="37" t="s">
        <v>1079</v>
      </c>
      <c r="B137" s="3">
        <v>2</v>
      </c>
      <c r="C137" s="3"/>
      <c r="D137" s="4" t="s">
        <v>44</v>
      </c>
      <c r="E137" s="3" t="s">
        <v>1090</v>
      </c>
      <c r="F137" s="3" t="s">
        <v>184</v>
      </c>
      <c r="G137" s="38">
        <v>326.04000000000002</v>
      </c>
      <c r="H137" s="164"/>
    </row>
    <row r="138" spans="1:8" ht="15.6" x14ac:dyDescent="0.3">
      <c r="A138" s="37" t="s">
        <v>1079</v>
      </c>
      <c r="B138" s="3">
        <v>2</v>
      </c>
      <c r="C138" s="3"/>
      <c r="D138" s="4">
        <v>216</v>
      </c>
      <c r="E138" s="3" t="s">
        <v>1091</v>
      </c>
      <c r="F138" s="3" t="s">
        <v>184</v>
      </c>
      <c r="G138" s="38">
        <v>62.4</v>
      </c>
      <c r="H138" s="164"/>
    </row>
    <row r="139" spans="1:8" ht="15.6" x14ac:dyDescent="0.3">
      <c r="A139" s="37" t="s">
        <v>1079</v>
      </c>
      <c r="B139" s="3">
        <v>2</v>
      </c>
      <c r="C139" s="3"/>
      <c r="D139" s="4" t="s">
        <v>45</v>
      </c>
      <c r="E139" s="3" t="s">
        <v>1092</v>
      </c>
      <c r="F139" s="3" t="s">
        <v>51</v>
      </c>
      <c r="G139" s="38">
        <v>436.8</v>
      </c>
      <c r="H139" s="164"/>
    </row>
    <row r="140" spans="1:8" ht="15.6" x14ac:dyDescent="0.3">
      <c r="A140" s="37" t="s">
        <v>1079</v>
      </c>
      <c r="B140" s="3">
        <v>2</v>
      </c>
      <c r="C140" s="3"/>
      <c r="D140" s="4" t="s">
        <v>46</v>
      </c>
      <c r="E140" s="3" t="s">
        <v>1093</v>
      </c>
      <c r="F140" s="3" t="s">
        <v>51</v>
      </c>
      <c r="G140" s="38">
        <v>499.2</v>
      </c>
      <c r="H140" s="164"/>
    </row>
    <row r="141" spans="1:8" ht="15.6" x14ac:dyDescent="0.3">
      <c r="A141" s="37" t="s">
        <v>1079</v>
      </c>
      <c r="B141" s="3">
        <v>2</v>
      </c>
      <c r="C141" s="3"/>
      <c r="D141" s="4" t="s">
        <v>47</v>
      </c>
      <c r="E141" s="3" t="s">
        <v>1094</v>
      </c>
      <c r="F141" s="3" t="s">
        <v>51</v>
      </c>
      <c r="G141" s="38">
        <v>326.04000000000002</v>
      </c>
      <c r="H141" s="164"/>
    </row>
    <row r="142" spans="1:8" ht="15.6" x14ac:dyDescent="0.3">
      <c r="A142" s="37" t="s">
        <v>1095</v>
      </c>
      <c r="B142" s="3" t="s">
        <v>16</v>
      </c>
      <c r="C142" s="3"/>
      <c r="D142" s="4"/>
      <c r="E142" s="3" t="s">
        <v>48</v>
      </c>
      <c r="F142" s="3" t="s">
        <v>184</v>
      </c>
      <c r="G142" s="38">
        <v>22.86</v>
      </c>
      <c r="H142" s="164"/>
    </row>
    <row r="143" spans="1:8" ht="15.6" x14ac:dyDescent="0.3">
      <c r="A143" s="37" t="s">
        <v>1095</v>
      </c>
      <c r="B143" s="3" t="s">
        <v>16</v>
      </c>
      <c r="C143" s="3"/>
      <c r="D143" s="4"/>
      <c r="E143" s="3" t="s">
        <v>266</v>
      </c>
      <c r="F143" s="3" t="s">
        <v>184</v>
      </c>
      <c r="G143" s="38">
        <v>131.5</v>
      </c>
      <c r="H143" s="164"/>
    </row>
    <row r="144" spans="1:8" ht="15.6" x14ac:dyDescent="0.3">
      <c r="A144" s="37" t="s">
        <v>1095</v>
      </c>
      <c r="B144" s="3" t="s">
        <v>16</v>
      </c>
      <c r="C144" s="3"/>
      <c r="D144" s="4"/>
      <c r="E144" s="3" t="s">
        <v>1096</v>
      </c>
      <c r="F144" s="3" t="s">
        <v>184</v>
      </c>
      <c r="G144" s="38">
        <v>21.36</v>
      </c>
      <c r="H144" s="164"/>
    </row>
    <row r="145" spans="1:8" ht="15.6" x14ac:dyDescent="0.3">
      <c r="A145" s="37" t="s">
        <v>1095</v>
      </c>
      <c r="B145" s="3" t="s">
        <v>16</v>
      </c>
      <c r="C145" s="3" t="s">
        <v>49</v>
      </c>
      <c r="D145" s="4"/>
      <c r="E145" s="3" t="s">
        <v>1097</v>
      </c>
      <c r="F145" s="3" t="s">
        <v>184</v>
      </c>
      <c r="G145" s="38">
        <v>26</v>
      </c>
      <c r="H145" s="164"/>
    </row>
    <row r="146" spans="1:8" ht="15.6" x14ac:dyDescent="0.3">
      <c r="A146" s="37" t="s">
        <v>1095</v>
      </c>
      <c r="B146" s="3" t="s">
        <v>16</v>
      </c>
      <c r="C146" s="3" t="s">
        <v>49</v>
      </c>
      <c r="D146" s="4"/>
      <c r="E146" s="3" t="s">
        <v>1085</v>
      </c>
      <c r="F146" s="3" t="s">
        <v>184</v>
      </c>
      <c r="G146" s="38">
        <v>10</v>
      </c>
      <c r="H146" s="164"/>
    </row>
    <row r="147" spans="1:8" ht="15.6" x14ac:dyDescent="0.3">
      <c r="A147" s="37" t="s">
        <v>1098</v>
      </c>
      <c r="B147" s="3">
        <v>0</v>
      </c>
      <c r="C147" s="3"/>
      <c r="D147" s="4"/>
      <c r="E147" s="3" t="s">
        <v>1099</v>
      </c>
      <c r="F147" s="3" t="s">
        <v>184</v>
      </c>
      <c r="G147" s="38">
        <v>15</v>
      </c>
      <c r="H147" s="164"/>
    </row>
    <row r="148" spans="1:8" ht="16.2" thickBot="1" x14ac:dyDescent="0.35">
      <c r="A148" s="165" t="s">
        <v>1098</v>
      </c>
      <c r="B148" s="5">
        <v>0</v>
      </c>
      <c r="C148" s="5"/>
      <c r="D148" s="166"/>
      <c r="E148" s="5" t="s">
        <v>1100</v>
      </c>
      <c r="F148" s="5" t="s">
        <v>184</v>
      </c>
      <c r="G148" s="167">
        <v>15</v>
      </c>
      <c r="H148" s="164"/>
    </row>
    <row r="149" spans="1:8" ht="33.75" customHeight="1" thickBot="1" x14ac:dyDescent="0.35">
      <c r="A149" s="6" t="s">
        <v>413</v>
      </c>
      <c r="B149" s="7"/>
      <c r="C149" s="7"/>
      <c r="D149" s="7"/>
      <c r="E149" s="7"/>
      <c r="F149" s="7"/>
      <c r="G149" s="8">
        <v>16833.660000000003</v>
      </c>
      <c r="H149" s="164"/>
    </row>
    <row r="152" spans="1:8" ht="15.6" x14ac:dyDescent="0.3">
      <c r="A152" s="17" t="s">
        <v>281</v>
      </c>
      <c r="B152" s="22"/>
      <c r="C152" s="35"/>
    </row>
    <row r="153" spans="1:8" s="168" customFormat="1" ht="15" thickBot="1" x14ac:dyDescent="0.35"/>
    <row r="154" spans="1:8" s="168" customFormat="1" ht="15.6" x14ac:dyDescent="0.3">
      <c r="A154" s="169"/>
      <c r="B154" s="2" t="s">
        <v>1049</v>
      </c>
      <c r="C154" s="36" t="s">
        <v>143</v>
      </c>
    </row>
    <row r="155" spans="1:8" s="168" customFormat="1" ht="15.6" x14ac:dyDescent="0.3">
      <c r="A155" s="60" t="s">
        <v>57</v>
      </c>
      <c r="B155" s="22" t="s">
        <v>1101</v>
      </c>
      <c r="C155" s="70">
        <v>9961</v>
      </c>
    </row>
    <row r="156" spans="1:8" ht="15.6" x14ac:dyDescent="0.3">
      <c r="A156" s="60" t="s">
        <v>1102</v>
      </c>
      <c r="B156" s="22" t="s">
        <v>1103</v>
      </c>
      <c r="C156" s="70">
        <v>48232</v>
      </c>
    </row>
    <row r="157" spans="1:8" ht="15.6" x14ac:dyDescent="0.3">
      <c r="A157" s="60" t="s">
        <v>420</v>
      </c>
      <c r="B157" s="22" t="s">
        <v>1101</v>
      </c>
      <c r="C157" s="70">
        <v>8406</v>
      </c>
    </row>
    <row r="158" spans="1:8" ht="15.6" x14ac:dyDescent="0.3">
      <c r="A158" s="60" t="s">
        <v>1104</v>
      </c>
      <c r="B158" s="22" t="s">
        <v>1101</v>
      </c>
      <c r="C158" s="70">
        <v>4841</v>
      </c>
    </row>
    <row r="159" spans="1:8" ht="16.2" thickBot="1" x14ac:dyDescent="0.35">
      <c r="A159" s="60" t="s">
        <v>1105</v>
      </c>
      <c r="B159" s="22" t="s">
        <v>1101</v>
      </c>
      <c r="C159" s="70">
        <v>3600</v>
      </c>
    </row>
    <row r="160" spans="1:8" ht="31.8" thickBot="1" x14ac:dyDescent="0.35">
      <c r="A160" s="65" t="s">
        <v>289</v>
      </c>
      <c r="B160" s="39"/>
      <c r="C160" s="40">
        <f>SUM(C155:C159)</f>
        <v>75040</v>
      </c>
      <c r="E160" s="25"/>
    </row>
    <row r="161" spans="1:3" ht="15.6" x14ac:dyDescent="0.3">
      <c r="A161" s="51"/>
      <c r="B161" s="46"/>
      <c r="C161" s="102"/>
    </row>
    <row r="163" spans="1:3" ht="15.6" x14ac:dyDescent="0.3">
      <c r="A163" s="17" t="s">
        <v>290</v>
      </c>
      <c r="B163" s="22"/>
      <c r="C163" s="35"/>
    </row>
    <row r="164" spans="1:3" ht="15" thickBot="1" x14ac:dyDescent="0.35"/>
    <row r="165" spans="1:3" ht="28.5" customHeight="1" x14ac:dyDescent="0.3">
      <c r="A165" s="1" t="s">
        <v>1045</v>
      </c>
      <c r="B165" s="2"/>
      <c r="C165" s="36" t="s">
        <v>1106</v>
      </c>
    </row>
    <row r="166" spans="1:3" ht="15.6" x14ac:dyDescent="0.3">
      <c r="A166" s="37" t="s">
        <v>1107</v>
      </c>
      <c r="B166" s="3"/>
      <c r="C166" s="38">
        <v>163</v>
      </c>
    </row>
    <row r="167" spans="1:3" ht="15.6" x14ac:dyDescent="0.3">
      <c r="A167" s="37" t="s">
        <v>1108</v>
      </c>
      <c r="B167" s="3"/>
      <c r="C167" s="38">
        <v>2931</v>
      </c>
    </row>
    <row r="168" spans="1:3" ht="15.6" x14ac:dyDescent="0.3">
      <c r="A168" s="37" t="s">
        <v>1109</v>
      </c>
      <c r="B168" s="3" t="s">
        <v>1110</v>
      </c>
      <c r="C168" s="38">
        <v>378</v>
      </c>
    </row>
    <row r="169" spans="1:3" ht="15.6" x14ac:dyDescent="0.3">
      <c r="A169" s="37"/>
      <c r="B169" s="3" t="s">
        <v>1111</v>
      </c>
      <c r="C169" s="38">
        <v>220</v>
      </c>
    </row>
    <row r="170" spans="1:3" ht="15.6" x14ac:dyDescent="0.3">
      <c r="A170" s="37"/>
      <c r="B170" s="3" t="s">
        <v>1112</v>
      </c>
      <c r="C170" s="38">
        <v>449</v>
      </c>
    </row>
    <row r="171" spans="1:3" ht="15.6" x14ac:dyDescent="0.3">
      <c r="A171" s="37"/>
      <c r="B171" s="3" t="s">
        <v>1113</v>
      </c>
      <c r="C171" s="38">
        <v>43</v>
      </c>
    </row>
    <row r="172" spans="1:3" ht="15.6" x14ac:dyDescent="0.3">
      <c r="A172" s="37" t="s">
        <v>1114</v>
      </c>
      <c r="B172" s="3"/>
      <c r="C172" s="38">
        <v>204</v>
      </c>
    </row>
    <row r="173" spans="1:3" ht="15.6" x14ac:dyDescent="0.3">
      <c r="A173" s="37" t="s">
        <v>1115</v>
      </c>
      <c r="B173" s="3"/>
      <c r="C173" s="38">
        <v>316</v>
      </c>
    </row>
    <row r="174" spans="1:3" ht="15.6" x14ac:dyDescent="0.3">
      <c r="A174" s="37" t="s">
        <v>31</v>
      </c>
      <c r="B174" s="3"/>
      <c r="C174" s="38">
        <v>115</v>
      </c>
    </row>
    <row r="175" spans="1:3" ht="15.6" x14ac:dyDescent="0.3">
      <c r="A175" s="37" t="s">
        <v>1116</v>
      </c>
      <c r="B175" s="3"/>
      <c r="C175" s="38">
        <v>302</v>
      </c>
    </row>
    <row r="176" spans="1:3" ht="15.6" x14ac:dyDescent="0.3">
      <c r="A176" s="37" t="s">
        <v>1117</v>
      </c>
      <c r="B176" s="3"/>
      <c r="C176" s="38">
        <v>158</v>
      </c>
    </row>
    <row r="177" spans="1:3" ht="16.2" thickBot="1" x14ac:dyDescent="0.35">
      <c r="A177" s="165" t="s">
        <v>1118</v>
      </c>
      <c r="B177" s="5"/>
      <c r="C177" s="167">
        <v>214</v>
      </c>
    </row>
    <row r="178" spans="1:3" ht="31.8" thickBot="1" x14ac:dyDescent="0.35">
      <c r="A178" s="6" t="s">
        <v>215</v>
      </c>
      <c r="B178" s="39"/>
      <c r="C178" s="40">
        <f>SUM(C166:C177)</f>
        <v>5493</v>
      </c>
    </row>
  </sheetData>
  <mergeCells count="16">
    <mergeCell ref="B16:E16"/>
    <mergeCell ref="B17:E17"/>
    <mergeCell ref="B18:E18"/>
    <mergeCell ref="B19:E19"/>
    <mergeCell ref="B10:E10"/>
    <mergeCell ref="B11:E11"/>
    <mergeCell ref="B12:E12"/>
    <mergeCell ref="B13:E13"/>
    <mergeCell ref="B14:E14"/>
    <mergeCell ref="B15:E15"/>
    <mergeCell ref="A9:E9"/>
    <mergeCell ref="A1:F1"/>
    <mergeCell ref="A2:F2"/>
    <mergeCell ref="A3:F3"/>
    <mergeCell ref="A5:F5"/>
    <mergeCell ref="A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DF801F3D972478DAAD41F602190B1" ma:contentTypeVersion="6" ma:contentTypeDescription="Create a new document." ma:contentTypeScope="" ma:versionID="ec3c37b9811ce0e16ce0e198285f17e9">
  <xsd:schema xmlns:xsd="http://www.w3.org/2001/XMLSchema" xmlns:xs="http://www.w3.org/2001/XMLSchema" xmlns:p="http://schemas.microsoft.com/office/2006/metadata/properties" xmlns:ns1="http://schemas.microsoft.com/sharepoint/v3" xmlns:ns2="1995cbef-282f-4717-893b-5101ac0f72f5" targetNamespace="http://schemas.microsoft.com/office/2006/metadata/properties" ma:root="true" ma:fieldsID="419dd52cc095e4ec481d835af95f1a41" ns1:_="" ns2:_="">
    <xsd:import namespace="http://schemas.microsoft.com/sharepoint/v3"/>
    <xsd:import namespace="1995cbef-282f-4717-893b-5101ac0f72f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af08f0861e743d1b2aba16934d15760" minOccurs="0"/>
                <xsd:element ref="ns2:i0823e472731414093acedd30855a3c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5cbef-282f-4717-893b-5101ac0f72f5" elementFormDefault="qualified">
    <xsd:import namespace="http://schemas.microsoft.com/office/2006/documentManagement/types"/>
    <xsd:import namespace="http://schemas.microsoft.com/office/infopath/2007/PartnerControls"/>
    <xsd:element name="iaf08f0861e743d1b2aba16934d15760" ma:index="11" nillable="true" ma:taxonomy="true" ma:internalName="iaf08f0861e743d1b2aba16934d15760" ma:taxonomyFieldName="Page" ma:displayName="Published_in" ma:default="" ma:fieldId="{2af08f08-61e7-43d1-b2ab-a16934d15760}" ma:taxonomyMulti="true" ma:sspId="562df30b-ca77-4a7b-8bad-e01873335b23" ma:termSetId="c1f024e7-6620-449c-b5cd-f1978a0ec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823e472731414093acedd30855a3cf" ma:index="13" nillable="true" ma:taxonomy="true" ma:internalName="i0823e472731414093acedd30855a3cf" ma:taxonomyFieldName="Linked_in" ma:displayName="Linked_in" ma:default="" ma:fieldId="{20823e47-2731-4140-93ac-edd30855a3cf}" ma:taxonomyMulti="true" ma:sspId="562df30b-ca77-4a7b-8bad-e01873335b23" ma:termSetId="c1f024e7-6620-449c-b5cd-f1978a0ec4a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4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823e472731414093acedd30855a3cf xmlns="1995cbef-282f-4717-893b-5101ac0f72f5">
      <Terms xmlns="http://schemas.microsoft.com/office/infopath/2007/PartnerControls"/>
    </i0823e472731414093acedd30855a3cf>
    <iaf08f0861e743d1b2aba16934d15760 xmlns="1995cbef-282f-4717-893b-5101ac0f72f5">
      <Terms xmlns="http://schemas.microsoft.com/office/infopath/2007/PartnerControls"/>
    </iaf08f0861e743d1b2aba16934d15760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AF9B79-30C2-4F98-A34B-7915C2D1CB8A}"/>
</file>

<file path=customXml/itemProps2.xml><?xml version="1.0" encoding="utf-8"?>
<ds:datastoreItem xmlns:ds="http://schemas.openxmlformats.org/officeDocument/2006/customXml" ds:itemID="{AFFE6D01-3596-46FF-9260-9F7C993B855B}"/>
</file>

<file path=customXml/itemProps3.xml><?xml version="1.0" encoding="utf-8"?>
<ds:datastoreItem xmlns:ds="http://schemas.openxmlformats.org/officeDocument/2006/customXml" ds:itemID="{BB8E44B5-AAE9-4398-89DE-BD22DE252F2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Samenvatting</vt:lpstr>
      <vt:lpstr>BSGEE</vt:lpstr>
      <vt:lpstr>EEB1</vt:lpstr>
      <vt:lpstr>EEB2</vt:lpstr>
      <vt:lpstr>EEB3</vt:lpstr>
      <vt:lpstr>EEB4</vt:lpstr>
      <vt:lpstr>Mol</vt:lpstr>
    </vt:vector>
  </TitlesOfParts>
  <Company>European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VANDERKELEN Laurent (OSG)</dc:creator>
  <cp:lastModifiedBy>Monica CARVALHO</cp:lastModifiedBy>
  <dcterms:created xsi:type="dcterms:W3CDTF">2022-10-20T07:31:13Z</dcterms:created>
  <dcterms:modified xsi:type="dcterms:W3CDTF">2023-05-03T10:10:04Z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0x010100449DF801F3D972478DAAD41F602190B1</vt:lpwstr>
  </property>
</Properties>
</file>